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WebImage.xml" ContentType="application/vnd.ms-excel.rdrichvaluewebimage+xml"/>
  <Override PartName="/xl/richData/rdrichvalue.xml" ContentType="application/vnd.ms-excel.rdrichvalue+xml"/>
  <Override PartName="/xl/richData/rdrichvaluestructure.xml" ContentType="application/vnd.ms-excel.rdrichvaluestructure+xml"/>
  <Override PartName="/xl/richData/rdarray.xml" ContentType="application/vnd.ms-excel.rdarray+xml"/>
  <Override PartName="/xl/richData/richStyles.xml" ContentType="application/vnd.ms-excel.richstyles+xml"/>
  <Override PartName="/xl/richData/rdsupportingpropertybagstructure.xml" ContentType="application/vnd.ms-excel.rdsupportingpropertybagstructure+xml"/>
  <Override PartName="/xl/richData/rdsupportingpropertybag.xml" ContentType="application/vnd.ms-excel.rdsupportingpropertybag+xml"/>
  <Override PartName="/xl/richData/rdRichValueTypes.xml" ContentType="application/vnd.ms-excel.rdrichvaluetype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https://kaltire-my.sharepoint.com/personal/maria_marin_kaltire_com/Documents/1 M MARIN/BIENESTAR/2025/REGALOS DE CUMPLEAÑOS/"/>
    </mc:Choice>
  </mc:AlternateContent>
  <xr:revisionPtr revIDLastSave="75" documentId="8_{95B5D9BC-6437-4D66-8FC4-3E9A7E0A5732}" xr6:coauthVersionLast="47" xr6:coauthVersionMax="47" xr10:uidLastSave="{EE6ED1CC-FF88-4255-8194-7DC7A89CBA4D}"/>
  <bookViews>
    <workbookView xWindow="-28920" yWindow="-120" windowWidth="29040" windowHeight="15840" tabRatio="703" firstSheet="3" activeTab="4" xr2:uid="{00000000-000D-0000-FFFF-FFFF00000000}"/>
  </bookViews>
  <sheets>
    <sheet name="Hoja1" sheetId="3" state="hidden" r:id="rId1"/>
    <sheet name="ACTIVOS KAL TIRE 2018" sheetId="4" state="hidden" r:id="rId2"/>
    <sheet name="ACTIVOS KAL TIRE 2019" sheetId="5" state="hidden" r:id="rId3"/>
    <sheet name="Listado" sheetId="6" r:id="rId4"/>
    <sheet name="Distribución" sheetId="23" r:id="rId5"/>
    <sheet name="ACTIVOS KAL TIRE_2024" sheetId="20" state="hidden" r:id="rId6"/>
    <sheet name="ACTIVOS KAL TIRE 2021_ppto" sheetId="8" state="hidden" r:id="rId7"/>
    <sheet name="Evaludos y Evaludores" sheetId="10" state="hidden" r:id="rId8"/>
  </sheets>
  <externalReferences>
    <externalReference r:id="rId9"/>
    <externalReference r:id="rId10"/>
    <externalReference r:id="rId11"/>
    <externalReference r:id="rId12"/>
  </externalReferences>
  <definedNames>
    <definedName name="_xlnm._FilterDatabase" localSheetId="1" hidden="1">'ACTIVOS KAL TIRE 2018'!$A$4:$Z$238</definedName>
    <definedName name="_xlnm._FilterDatabase" localSheetId="2" hidden="1">'ACTIVOS KAL TIRE 2019'!$A$4:$AA$232</definedName>
    <definedName name="_xlnm._FilterDatabase" localSheetId="6" hidden="1">'ACTIVOS KAL TIRE 2021_ppto'!$A$4:$AF$176</definedName>
    <definedName name="_xlnm._FilterDatabase" localSheetId="5" hidden="1">'ACTIVOS KAL TIRE_2024'!$A$4:$AQ$252</definedName>
    <definedName name="_xlnm._FilterDatabase" localSheetId="7" hidden="1">'Evaludos y Evaludores'!$A$4:$U$217</definedName>
    <definedName name="_xlnm._FilterDatabase" localSheetId="3" hidden="1">Listado!$A$2:$E$253</definedName>
  </definedNames>
  <calcPr calcId="191028"/>
  <pivotCaches>
    <pivotCache cacheId="23" r:id="rId1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55" i="6" l="1"/>
  <c r="F255" i="6"/>
  <c r="G254" i="6"/>
  <c r="D271" i="20" l="1"/>
  <c r="D270" i="20"/>
  <c r="D268" i="20"/>
  <c r="AN251" i="20"/>
  <c r="AM251" i="20"/>
  <c r="AL251" i="20"/>
  <c r="AF251" i="20"/>
  <c r="AE251" i="20"/>
  <c r="AD251" i="20"/>
  <c r="AB251" i="20"/>
  <c r="Z251" i="20"/>
  <c r="AA251" i="20" s="1"/>
  <c r="AN250" i="20"/>
  <c r="AM250" i="20"/>
  <c r="AL250" i="20"/>
  <c r="AF250" i="20"/>
  <c r="AE250" i="20"/>
  <c r="AD250" i="20"/>
  <c r="Z250" i="20"/>
  <c r="AN249" i="20"/>
  <c r="AM249" i="20"/>
  <c r="AL249" i="20"/>
  <c r="AF249" i="20"/>
  <c r="AE249" i="20"/>
  <c r="AD249" i="20"/>
  <c r="Z249" i="20"/>
  <c r="AN248" i="20"/>
  <c r="AM248" i="20"/>
  <c r="AL248" i="20"/>
  <c r="AF248" i="20"/>
  <c r="AE248" i="20"/>
  <c r="AD248" i="20"/>
  <c r="AA248" i="20"/>
  <c r="Z248" i="20"/>
  <c r="AN247" i="20"/>
  <c r="AM247" i="20"/>
  <c r="AL247" i="20"/>
  <c r="AF247" i="20"/>
  <c r="AE247" i="20"/>
  <c r="AD247" i="20"/>
  <c r="AA247" i="20"/>
  <c r="Z247" i="20"/>
  <c r="AN246" i="20"/>
  <c r="AM246" i="20"/>
  <c r="AL246" i="20"/>
  <c r="AA246" i="20"/>
  <c r="AN245" i="20"/>
  <c r="AM245" i="20"/>
  <c r="AL245" i="20"/>
  <c r="AF245" i="20"/>
  <c r="AE245" i="20"/>
  <c r="AD245" i="20"/>
  <c r="Z245" i="20"/>
  <c r="AN244" i="20"/>
  <c r="AM244" i="20"/>
  <c r="AL244" i="20"/>
  <c r="AF244" i="20"/>
  <c r="AE244" i="20"/>
  <c r="AD244" i="20"/>
  <c r="Z244" i="20"/>
  <c r="AN243" i="20"/>
  <c r="AM243" i="20"/>
  <c r="AL243" i="20"/>
  <c r="AF243" i="20"/>
  <c r="AE243" i="20"/>
  <c r="AD243" i="20"/>
  <c r="Z243" i="20"/>
  <c r="AN242" i="20"/>
  <c r="AM242" i="20"/>
  <c r="AL242" i="20"/>
  <c r="AF242" i="20"/>
  <c r="AE242" i="20"/>
  <c r="AD242" i="20"/>
  <c r="AB242" i="20"/>
  <c r="AA242" i="20"/>
  <c r="Z242" i="20"/>
  <c r="AN241" i="20"/>
  <c r="AM241" i="20"/>
  <c r="AL241" i="20"/>
  <c r="AF241" i="20"/>
  <c r="AE241" i="20"/>
  <c r="AD241" i="20"/>
  <c r="Z241" i="20"/>
  <c r="AN240" i="20"/>
  <c r="AM240" i="20"/>
  <c r="AL240" i="20"/>
  <c r="AF240" i="20"/>
  <c r="AE240" i="20"/>
  <c r="AD240" i="20"/>
  <c r="Z240" i="20"/>
  <c r="AN239" i="20"/>
  <c r="AM239" i="20"/>
  <c r="AL239" i="20"/>
  <c r="AF239" i="20"/>
  <c r="AE239" i="20"/>
  <c r="AD239" i="20"/>
  <c r="Z239" i="20"/>
  <c r="AN238" i="20"/>
  <c r="AM238" i="20"/>
  <c r="AL238" i="20"/>
  <c r="AF238" i="20"/>
  <c r="AE238" i="20"/>
  <c r="AD238" i="20"/>
  <c r="Z238" i="20"/>
  <c r="AN237" i="20"/>
  <c r="AM237" i="20"/>
  <c r="AL237" i="20"/>
  <c r="AF237" i="20"/>
  <c r="AE237" i="20"/>
  <c r="AD237" i="20"/>
  <c r="AA237" i="20"/>
  <c r="Z237" i="20"/>
  <c r="AN236" i="20"/>
  <c r="AM236" i="20"/>
  <c r="AL236" i="20"/>
  <c r="AF236" i="20"/>
  <c r="AE236" i="20"/>
  <c r="AD236" i="20"/>
  <c r="AA236" i="20"/>
  <c r="Z236" i="20"/>
  <c r="AN235" i="20"/>
  <c r="AM235" i="20"/>
  <c r="AL235" i="20"/>
  <c r="AF235" i="20"/>
  <c r="AE235" i="20"/>
  <c r="AD235" i="20"/>
  <c r="AA235" i="20"/>
  <c r="Z235" i="20"/>
  <c r="AN234" i="20"/>
  <c r="AM234" i="20"/>
  <c r="AL234" i="20"/>
  <c r="AF234" i="20"/>
  <c r="Z234" i="20"/>
  <c r="AN233" i="20"/>
  <c r="AM233" i="20"/>
  <c r="AL233" i="20"/>
  <c r="AF233" i="20"/>
  <c r="Z233" i="20"/>
  <c r="AN232" i="20"/>
  <c r="AM232" i="20"/>
  <c r="AL232" i="20"/>
  <c r="AF232" i="20"/>
  <c r="AA232" i="20"/>
  <c r="AN231" i="20"/>
  <c r="AM231" i="20"/>
  <c r="AL231" i="20"/>
  <c r="AF231" i="20"/>
  <c r="AE231" i="20"/>
  <c r="AD231" i="20"/>
  <c r="AA231" i="20"/>
  <c r="AN230" i="20"/>
  <c r="AM230" i="20"/>
  <c r="AL230" i="20"/>
  <c r="AF230" i="20"/>
  <c r="AE230" i="20"/>
  <c r="AD230" i="20"/>
  <c r="Z230" i="20"/>
  <c r="AN229" i="20"/>
  <c r="AM229" i="20"/>
  <c r="AL229" i="20"/>
  <c r="AF229" i="20"/>
  <c r="AE229" i="20"/>
  <c r="AD229" i="20"/>
  <c r="Z229" i="20"/>
  <c r="AN228" i="20"/>
  <c r="AM228" i="20"/>
  <c r="AL228" i="20"/>
  <c r="AH228" i="20"/>
  <c r="AF228" i="20"/>
  <c r="AE228" i="20"/>
  <c r="AD228" i="20"/>
  <c r="AA228" i="20"/>
  <c r="AN227" i="20"/>
  <c r="AM227" i="20"/>
  <c r="AL227" i="20"/>
  <c r="AF227" i="20"/>
  <c r="AE227" i="20"/>
  <c r="AD227" i="20"/>
  <c r="Z227" i="20"/>
  <c r="AN226" i="20"/>
  <c r="AM226" i="20"/>
  <c r="AL226" i="20"/>
  <c r="AF226" i="20"/>
  <c r="AE226" i="20"/>
  <c r="AD226" i="20"/>
  <c r="Z226" i="20"/>
  <c r="AN225" i="20"/>
  <c r="AM225" i="20"/>
  <c r="AL225" i="20"/>
  <c r="AF225" i="20"/>
  <c r="AE225" i="20"/>
  <c r="AD225" i="20"/>
  <c r="Z225" i="20"/>
  <c r="AN224" i="20"/>
  <c r="AM224" i="20"/>
  <c r="AL224" i="20"/>
  <c r="AF224" i="20"/>
  <c r="AE224" i="20"/>
  <c r="AD224" i="20"/>
  <c r="Z224" i="20"/>
  <c r="AN223" i="20"/>
  <c r="AM223" i="20"/>
  <c r="AL223" i="20"/>
  <c r="AF223" i="20"/>
  <c r="AE223" i="20"/>
  <c r="AD223" i="20"/>
  <c r="Z223" i="20"/>
  <c r="AN222" i="20"/>
  <c r="AM222" i="20"/>
  <c r="AL222" i="20"/>
  <c r="AF222" i="20"/>
  <c r="AE222" i="20"/>
  <c r="AD222" i="20"/>
  <c r="Z222" i="20"/>
  <c r="AN221" i="20"/>
  <c r="AM221" i="20"/>
  <c r="AL221" i="20"/>
  <c r="AF221" i="20"/>
  <c r="AE221" i="20"/>
  <c r="AD221" i="20"/>
  <c r="Z221" i="20"/>
  <c r="AN220" i="20"/>
  <c r="AM220" i="20"/>
  <c r="AL220" i="20"/>
  <c r="AF220" i="20"/>
  <c r="AE220" i="20"/>
  <c r="AD220" i="20"/>
  <c r="Z220" i="20"/>
  <c r="AN219" i="20"/>
  <c r="AM219" i="20"/>
  <c r="AL219" i="20"/>
  <c r="AF219" i="20"/>
  <c r="AE219" i="20"/>
  <c r="AD219" i="20"/>
  <c r="Z219" i="20"/>
  <c r="AN218" i="20"/>
  <c r="AM218" i="20"/>
  <c r="AL218" i="20"/>
  <c r="AF218" i="20"/>
  <c r="AE218" i="20"/>
  <c r="AD218" i="20"/>
  <c r="Z218" i="20"/>
  <c r="AN217" i="20"/>
  <c r="AM217" i="20"/>
  <c r="AL217" i="20"/>
  <c r="AF217" i="20"/>
  <c r="AE217" i="20"/>
  <c r="AD217" i="20"/>
  <c r="Z217" i="20"/>
  <c r="AN216" i="20"/>
  <c r="AM216" i="20"/>
  <c r="AL216" i="20"/>
  <c r="AF216" i="20"/>
  <c r="AE216" i="20"/>
  <c r="AD216" i="20"/>
  <c r="Z216" i="20"/>
  <c r="AN215" i="20"/>
  <c r="AM215" i="20"/>
  <c r="AL215" i="20"/>
  <c r="AF215" i="20"/>
  <c r="AE215" i="20"/>
  <c r="AD215" i="20"/>
  <c r="Z215" i="20"/>
  <c r="AN214" i="20"/>
  <c r="AM214" i="20"/>
  <c r="AL214" i="20"/>
  <c r="AF214" i="20"/>
  <c r="AE214" i="20"/>
  <c r="AD214" i="20"/>
  <c r="Z214" i="20"/>
  <c r="AN213" i="20"/>
  <c r="AM213" i="20"/>
  <c r="AL213" i="20"/>
  <c r="AF213" i="20"/>
  <c r="AE213" i="20"/>
  <c r="AD213" i="20"/>
  <c r="AA213" i="20"/>
  <c r="Z213" i="20"/>
  <c r="K213" i="20"/>
  <c r="AN212" i="20"/>
  <c r="AM212" i="20"/>
  <c r="AL212" i="20"/>
  <c r="AF212" i="20"/>
  <c r="AE212" i="20"/>
  <c r="AD212" i="20"/>
  <c r="Z212" i="20"/>
  <c r="AN211" i="20"/>
  <c r="AM211" i="20"/>
  <c r="AL211" i="20"/>
  <c r="AF211" i="20"/>
  <c r="AE211" i="20"/>
  <c r="AD211" i="20"/>
  <c r="Z211" i="20"/>
  <c r="K211" i="20"/>
  <c r="AN210" i="20"/>
  <c r="AM210" i="20"/>
  <c r="AL210" i="20"/>
  <c r="AF210" i="20"/>
  <c r="AE210" i="20"/>
  <c r="AD210" i="20"/>
  <c r="Z210" i="20"/>
  <c r="AN209" i="20"/>
  <c r="AM209" i="20"/>
  <c r="AL209" i="20"/>
  <c r="AF209" i="20"/>
  <c r="AE209" i="20"/>
  <c r="AD209" i="20"/>
  <c r="Z209" i="20"/>
  <c r="AN208" i="20"/>
  <c r="AM208" i="20"/>
  <c r="AL208" i="20"/>
  <c r="AF208" i="20"/>
  <c r="AE208" i="20"/>
  <c r="AD208" i="20"/>
  <c r="Z208" i="20"/>
  <c r="AN207" i="20"/>
  <c r="AM207" i="20"/>
  <c r="AL207" i="20"/>
  <c r="AF207" i="20"/>
  <c r="AE207" i="20"/>
  <c r="AD207" i="20"/>
  <c r="Z207" i="20"/>
  <c r="AN206" i="20"/>
  <c r="AM206" i="20"/>
  <c r="AL206" i="20"/>
  <c r="AF206" i="20"/>
  <c r="AE206" i="20"/>
  <c r="AD206" i="20"/>
  <c r="Z206" i="20"/>
  <c r="AN205" i="20"/>
  <c r="AM205" i="20"/>
  <c r="AL205" i="20"/>
  <c r="AF205" i="20"/>
  <c r="AE205" i="20"/>
  <c r="AD205" i="20"/>
  <c r="Z205" i="20"/>
  <c r="AN204" i="20"/>
  <c r="AM204" i="20"/>
  <c r="AL204" i="20"/>
  <c r="AF204" i="20"/>
  <c r="AE204" i="20"/>
  <c r="AD204" i="20"/>
  <c r="Z204" i="20"/>
  <c r="AN203" i="20"/>
  <c r="AM203" i="20"/>
  <c r="AL203" i="20"/>
  <c r="AF203" i="20"/>
  <c r="AE203" i="20"/>
  <c r="AD203" i="20"/>
  <c r="Z203" i="20"/>
  <c r="AN202" i="20"/>
  <c r="AM202" i="20"/>
  <c r="AL202" i="20"/>
  <c r="AF202" i="20"/>
  <c r="AE202" i="20"/>
  <c r="AD202" i="20"/>
  <c r="Z202" i="20"/>
  <c r="AN201" i="20"/>
  <c r="AM201" i="20"/>
  <c r="AL201" i="20"/>
  <c r="AF201" i="20"/>
  <c r="AE201" i="20"/>
  <c r="AD201" i="20"/>
  <c r="Z201" i="20"/>
  <c r="AN200" i="20"/>
  <c r="AM200" i="20"/>
  <c r="AL200" i="20"/>
  <c r="AF200" i="20"/>
  <c r="AE200" i="20"/>
  <c r="AD200" i="20"/>
  <c r="AA200" i="20"/>
  <c r="Z200" i="20"/>
  <c r="AN199" i="20"/>
  <c r="AM199" i="20"/>
  <c r="AL199" i="20"/>
  <c r="AF199" i="20"/>
  <c r="AE199" i="20"/>
  <c r="AD199" i="20"/>
  <c r="Z199" i="20"/>
  <c r="AN198" i="20"/>
  <c r="AM198" i="20"/>
  <c r="AL198" i="20"/>
  <c r="AF198" i="20"/>
  <c r="AE198" i="20"/>
  <c r="AD198" i="20"/>
  <c r="Z198" i="20"/>
  <c r="AN197" i="20"/>
  <c r="AM197" i="20"/>
  <c r="AL197" i="20"/>
  <c r="AF197" i="20"/>
  <c r="AE197" i="20"/>
  <c r="AD197" i="20"/>
  <c r="Z197" i="20"/>
  <c r="AN196" i="20"/>
  <c r="AM196" i="20"/>
  <c r="AL196" i="20"/>
  <c r="AF196" i="20"/>
  <c r="AE196" i="20"/>
  <c r="AD196" i="20"/>
  <c r="AA196" i="20"/>
  <c r="Z196" i="20"/>
  <c r="AN195" i="20"/>
  <c r="AM195" i="20"/>
  <c r="AL195" i="20"/>
  <c r="AF195" i="20"/>
  <c r="AE195" i="20"/>
  <c r="AD195" i="20"/>
  <c r="Z195" i="20"/>
  <c r="AN194" i="20"/>
  <c r="AM194" i="20"/>
  <c r="AL194" i="20"/>
  <c r="AH194" i="20"/>
  <c r="AF194" i="20"/>
  <c r="AE194" i="20"/>
  <c r="AA194" i="20"/>
  <c r="Z194" i="20"/>
  <c r="Y194" i="20"/>
  <c r="AD194" i="20" s="1"/>
  <c r="AN193" i="20"/>
  <c r="AM193" i="20"/>
  <c r="AL193" i="20"/>
  <c r="AH193" i="20"/>
  <c r="AF193" i="20"/>
  <c r="AE193" i="20"/>
  <c r="AA193" i="20"/>
  <c r="Z193" i="20"/>
  <c r="Y193" i="20"/>
  <c r="AD193" i="20" s="1"/>
  <c r="AN192" i="20"/>
  <c r="AM192" i="20"/>
  <c r="AL192" i="20"/>
  <c r="AF192" i="20"/>
  <c r="AE192" i="20"/>
  <c r="AD192" i="20"/>
  <c r="AN191" i="20"/>
  <c r="AM191" i="20"/>
  <c r="AL191" i="20"/>
  <c r="AF191" i="20"/>
  <c r="AE191" i="20"/>
  <c r="AD191" i="20"/>
  <c r="AN190" i="20"/>
  <c r="AM190" i="20"/>
  <c r="AL190" i="20"/>
  <c r="AF190" i="20"/>
  <c r="AE190" i="20"/>
  <c r="AD190" i="20"/>
  <c r="AN189" i="20"/>
  <c r="AM189" i="20"/>
  <c r="AL189" i="20"/>
  <c r="AF189" i="20"/>
  <c r="AE189" i="20"/>
  <c r="AD189" i="20"/>
  <c r="AN188" i="20"/>
  <c r="AM188" i="20"/>
  <c r="AL188" i="20"/>
  <c r="AF188" i="20"/>
  <c r="AE188" i="20"/>
  <c r="AD188" i="20"/>
  <c r="AA188" i="20"/>
  <c r="AN187" i="20"/>
  <c r="AM187" i="20"/>
  <c r="AL187" i="20"/>
  <c r="AH187" i="20"/>
  <c r="AF187" i="20"/>
  <c r="AE187" i="20"/>
  <c r="AD187" i="20"/>
  <c r="AA187" i="20"/>
  <c r="AN186" i="20"/>
  <c r="AM186" i="20"/>
  <c r="AL186" i="20"/>
  <c r="AH186" i="20"/>
  <c r="AF186" i="20"/>
  <c r="AE186" i="20"/>
  <c r="AD186" i="20"/>
  <c r="AA186" i="20"/>
  <c r="AN185" i="20"/>
  <c r="AM185" i="20"/>
  <c r="AL185" i="20"/>
  <c r="AF185" i="20"/>
  <c r="AE185" i="20"/>
  <c r="AD185" i="20"/>
  <c r="AA185" i="20"/>
  <c r="AN184" i="20"/>
  <c r="AM184" i="20"/>
  <c r="AL184" i="20"/>
  <c r="AA184" i="20"/>
  <c r="AN183" i="20"/>
  <c r="AM183" i="20"/>
  <c r="AL183" i="20"/>
  <c r="AF183" i="20"/>
  <c r="AE183" i="20"/>
  <c r="AD183" i="20"/>
  <c r="AA183" i="20"/>
  <c r="AN182" i="20"/>
  <c r="AM182" i="20"/>
  <c r="AL182" i="20"/>
  <c r="AF182" i="20"/>
  <c r="AE182" i="20"/>
  <c r="AD182" i="20"/>
  <c r="Z182" i="20"/>
  <c r="AN181" i="20"/>
  <c r="AM181" i="20"/>
  <c r="AL181" i="20"/>
  <c r="AF181" i="20"/>
  <c r="AE181" i="20"/>
  <c r="AD181" i="20"/>
  <c r="AN180" i="20"/>
  <c r="AM180" i="20"/>
  <c r="AL180" i="20"/>
  <c r="AF180" i="20"/>
  <c r="AE180" i="20"/>
  <c r="AD180" i="20"/>
  <c r="AN179" i="20"/>
  <c r="AM179" i="20"/>
  <c r="AL179" i="20"/>
  <c r="AF179" i="20"/>
  <c r="AE179" i="20"/>
  <c r="AD179" i="20"/>
  <c r="AN178" i="20"/>
  <c r="AM178" i="20"/>
  <c r="AL178" i="20"/>
  <c r="AF178" i="20"/>
  <c r="AE178" i="20"/>
  <c r="AD178" i="20"/>
  <c r="AN177" i="20"/>
  <c r="AM177" i="20"/>
  <c r="AL177" i="20"/>
  <c r="AF177" i="20"/>
  <c r="AE177" i="20"/>
  <c r="AD177" i="20"/>
  <c r="AA177" i="20"/>
  <c r="AN176" i="20"/>
  <c r="AM176" i="20"/>
  <c r="AL176" i="20"/>
  <c r="AF176" i="20"/>
  <c r="AE176" i="20"/>
  <c r="AD176" i="20"/>
  <c r="AN175" i="20"/>
  <c r="AM175" i="20"/>
  <c r="AL175" i="20"/>
  <c r="AF175" i="20"/>
  <c r="AE175" i="20"/>
  <c r="AD175" i="20"/>
  <c r="AA175" i="20"/>
  <c r="AN174" i="20"/>
  <c r="AM174" i="20"/>
  <c r="AL174" i="20"/>
  <c r="AF174" i="20"/>
  <c r="AE174" i="20"/>
  <c r="AD174" i="20"/>
  <c r="AN173" i="20"/>
  <c r="AM173" i="20"/>
  <c r="AL173" i="20"/>
  <c r="AF173" i="20"/>
  <c r="AE173" i="20"/>
  <c r="AD173" i="20"/>
  <c r="AN172" i="20"/>
  <c r="AM172" i="20"/>
  <c r="AL172" i="20"/>
  <c r="AF172" i="20"/>
  <c r="AE172" i="20"/>
  <c r="AD172" i="20"/>
  <c r="AN171" i="20"/>
  <c r="AM171" i="20"/>
  <c r="AL171" i="20"/>
  <c r="AF171" i="20"/>
  <c r="AE171" i="20"/>
  <c r="AD171" i="20"/>
  <c r="AN170" i="20"/>
  <c r="AM170" i="20"/>
  <c r="AL170" i="20"/>
  <c r="AF170" i="20"/>
  <c r="AE170" i="20"/>
  <c r="AD170" i="20"/>
  <c r="AN169" i="20"/>
  <c r="AM169" i="20"/>
  <c r="AL169" i="20"/>
  <c r="AF169" i="20"/>
  <c r="AE169" i="20"/>
  <c r="AD169" i="20"/>
  <c r="AA169" i="20"/>
  <c r="AN168" i="20"/>
  <c r="AM168" i="20"/>
  <c r="AL168" i="20"/>
  <c r="AF168" i="20"/>
  <c r="AE168" i="20"/>
  <c r="AD168" i="20"/>
  <c r="AN167" i="20"/>
  <c r="AM167" i="20"/>
  <c r="AL167" i="20"/>
  <c r="AF167" i="20"/>
  <c r="AE167" i="20"/>
  <c r="AD167" i="20"/>
  <c r="AN166" i="20"/>
  <c r="AM166" i="20"/>
  <c r="AL166" i="20"/>
  <c r="AF166" i="20"/>
  <c r="AE166" i="20"/>
  <c r="AD166" i="20"/>
  <c r="AA166" i="20"/>
  <c r="AN165" i="20"/>
  <c r="AM165" i="20"/>
  <c r="AL165" i="20"/>
  <c r="AF165" i="20"/>
  <c r="AE165" i="20"/>
  <c r="AD165" i="20"/>
  <c r="AN164" i="20"/>
  <c r="AM164" i="20"/>
  <c r="AL164" i="20"/>
  <c r="AF164" i="20"/>
  <c r="AE164" i="20"/>
  <c r="AD164" i="20"/>
  <c r="AN163" i="20"/>
  <c r="AM163" i="20"/>
  <c r="AL163" i="20"/>
  <c r="AF163" i="20"/>
  <c r="AE163" i="20"/>
  <c r="AD163" i="20"/>
  <c r="AN162" i="20"/>
  <c r="AM162" i="20"/>
  <c r="AL162" i="20"/>
  <c r="AF162" i="20"/>
  <c r="AE162" i="20"/>
  <c r="AD162" i="20"/>
  <c r="AN161" i="20"/>
  <c r="AM161" i="20"/>
  <c r="AL161" i="20"/>
  <c r="AF161" i="20"/>
  <c r="AE161" i="20"/>
  <c r="AD161" i="20"/>
  <c r="AN160" i="20"/>
  <c r="AM160" i="20"/>
  <c r="AL160" i="20"/>
  <c r="AF160" i="20"/>
  <c r="AE160" i="20"/>
  <c r="AD160" i="20"/>
  <c r="AA160" i="20"/>
  <c r="AN159" i="20"/>
  <c r="AM159" i="20"/>
  <c r="AL159" i="20"/>
  <c r="AF159" i="20"/>
  <c r="AE159" i="20"/>
  <c r="AD159" i="20"/>
  <c r="AA159" i="20"/>
  <c r="AN158" i="20"/>
  <c r="AM158" i="20"/>
  <c r="AL158" i="20"/>
  <c r="AF158" i="20"/>
  <c r="AE158" i="20"/>
  <c r="AD158" i="20"/>
  <c r="AA158" i="20"/>
  <c r="AN157" i="20"/>
  <c r="AM157" i="20"/>
  <c r="AL157" i="20"/>
  <c r="AF157" i="20"/>
  <c r="AE157" i="20"/>
  <c r="AD157" i="20"/>
  <c r="AA157" i="20"/>
  <c r="AN156" i="20"/>
  <c r="AM156" i="20"/>
  <c r="AL156" i="20"/>
  <c r="AF156" i="20"/>
  <c r="AE156" i="20"/>
  <c r="AD156" i="20"/>
  <c r="AA156" i="20"/>
  <c r="AN155" i="20"/>
  <c r="AM155" i="20"/>
  <c r="AL155" i="20"/>
  <c r="Y155" i="20"/>
  <c r="AN154" i="20"/>
  <c r="AM154" i="20"/>
  <c r="AL154" i="20"/>
  <c r="AF154" i="20"/>
  <c r="AE154" i="20"/>
  <c r="AD154" i="20"/>
  <c r="AN153" i="20"/>
  <c r="AM153" i="20"/>
  <c r="AL153" i="20"/>
  <c r="AF153" i="20"/>
  <c r="AE153" i="20"/>
  <c r="AD153" i="20"/>
  <c r="AA153" i="20"/>
  <c r="AN152" i="20"/>
  <c r="AM152" i="20"/>
  <c r="AL152" i="20"/>
  <c r="AF152" i="20"/>
  <c r="AE152" i="20"/>
  <c r="AD152" i="20"/>
  <c r="AN151" i="20"/>
  <c r="AM151" i="20"/>
  <c r="AL151" i="20"/>
  <c r="AF151" i="20"/>
  <c r="AE151" i="20"/>
  <c r="AD151" i="20"/>
  <c r="AA151" i="20"/>
  <c r="AN150" i="20"/>
  <c r="AM150" i="20"/>
  <c r="AL150" i="20"/>
  <c r="AF150" i="20"/>
  <c r="AE150" i="20"/>
  <c r="AD150" i="20"/>
  <c r="AA150" i="20"/>
  <c r="AN149" i="20"/>
  <c r="AM149" i="20"/>
  <c r="AL149" i="20"/>
  <c r="AF149" i="20"/>
  <c r="AE149" i="20"/>
  <c r="AD149" i="20"/>
  <c r="AA149" i="20"/>
  <c r="AN148" i="20"/>
  <c r="AM148" i="20"/>
  <c r="AL148" i="20"/>
  <c r="AF148" i="20"/>
  <c r="AE148" i="20"/>
  <c r="AD148" i="20"/>
  <c r="AN147" i="20"/>
  <c r="AM147" i="20"/>
  <c r="AL147" i="20"/>
  <c r="AF147" i="20"/>
  <c r="AE147" i="20"/>
  <c r="AD147" i="20"/>
  <c r="AN146" i="20"/>
  <c r="AM146" i="20"/>
  <c r="AL146" i="20"/>
  <c r="AF146" i="20"/>
  <c r="AE146" i="20"/>
  <c r="AD146" i="20"/>
  <c r="AN145" i="20"/>
  <c r="AM145" i="20"/>
  <c r="AL145" i="20"/>
  <c r="AF145" i="20"/>
  <c r="AE145" i="20"/>
  <c r="AD145" i="20"/>
  <c r="AN144" i="20"/>
  <c r="AM144" i="20"/>
  <c r="AL144" i="20"/>
  <c r="AF144" i="20"/>
  <c r="AE144" i="20"/>
  <c r="AD144" i="20"/>
  <c r="AA144" i="20"/>
  <c r="AN143" i="20"/>
  <c r="AM143" i="20"/>
  <c r="AL143" i="20"/>
  <c r="AF143" i="20"/>
  <c r="AE143" i="20"/>
  <c r="AD143" i="20"/>
  <c r="AA143" i="20"/>
  <c r="AN142" i="20"/>
  <c r="AM142" i="20"/>
  <c r="AL142" i="20"/>
  <c r="AF142" i="20"/>
  <c r="AE142" i="20"/>
  <c r="AD142" i="20"/>
  <c r="AA142" i="20"/>
  <c r="AN141" i="20"/>
  <c r="AM141" i="20"/>
  <c r="AL141" i="20"/>
  <c r="AF141" i="20"/>
  <c r="AE141" i="20"/>
  <c r="AD141" i="20"/>
  <c r="AN140" i="20"/>
  <c r="AM140" i="20"/>
  <c r="AL140" i="20"/>
  <c r="AF140" i="20"/>
  <c r="AE140" i="20"/>
  <c r="AD140" i="20"/>
  <c r="AA140" i="20"/>
  <c r="AN139" i="20"/>
  <c r="AM139" i="20"/>
  <c r="AL139" i="20"/>
  <c r="AF139" i="20"/>
  <c r="AE139" i="20"/>
  <c r="AD139" i="20"/>
  <c r="AN138" i="20"/>
  <c r="AM138" i="20"/>
  <c r="AL138" i="20"/>
  <c r="AF138" i="20"/>
  <c r="AE138" i="20"/>
  <c r="AD138" i="20"/>
  <c r="AA138" i="20"/>
  <c r="AN137" i="20"/>
  <c r="AM137" i="20"/>
  <c r="AL137" i="20"/>
  <c r="AF137" i="20"/>
  <c r="AE137" i="20"/>
  <c r="AD137" i="20"/>
  <c r="AA137" i="20"/>
  <c r="AN136" i="20"/>
  <c r="AM136" i="20"/>
  <c r="AL136" i="20"/>
  <c r="AF136" i="20"/>
  <c r="AE136" i="20"/>
  <c r="AD136" i="20"/>
  <c r="AA136" i="20"/>
  <c r="AN135" i="20"/>
  <c r="AM135" i="20"/>
  <c r="AL135" i="20"/>
  <c r="AF135" i="20"/>
  <c r="AE135" i="20"/>
  <c r="AD135" i="20"/>
  <c r="AA135" i="20"/>
  <c r="AN134" i="20"/>
  <c r="AM134" i="20"/>
  <c r="AL134" i="20"/>
  <c r="AF134" i="20"/>
  <c r="AE134" i="20"/>
  <c r="AD134" i="20"/>
  <c r="AN133" i="20"/>
  <c r="AM133" i="20"/>
  <c r="AL133" i="20"/>
  <c r="AF133" i="20"/>
  <c r="AE133" i="20"/>
  <c r="AD133" i="20"/>
  <c r="AN132" i="20"/>
  <c r="AM132" i="20"/>
  <c r="AL132" i="20"/>
  <c r="AF132" i="20"/>
  <c r="AE132" i="20"/>
  <c r="AD132" i="20"/>
  <c r="AA132" i="20"/>
  <c r="AN131" i="20"/>
  <c r="AM131" i="20"/>
  <c r="AL131" i="20"/>
  <c r="AF131" i="20"/>
  <c r="AE131" i="20"/>
  <c r="AD131" i="20"/>
  <c r="AN130" i="20"/>
  <c r="AM130" i="20"/>
  <c r="AL130" i="20"/>
  <c r="AF130" i="20"/>
  <c r="AE130" i="20"/>
  <c r="AD130" i="20"/>
  <c r="AA130" i="20"/>
  <c r="Z130" i="20"/>
  <c r="AN129" i="20"/>
  <c r="AM129" i="20"/>
  <c r="AL129" i="20"/>
  <c r="AF129" i="20"/>
  <c r="AE129" i="20"/>
  <c r="AD129" i="20"/>
  <c r="AN128" i="20"/>
  <c r="AM128" i="20"/>
  <c r="AL128" i="20"/>
  <c r="AF128" i="20"/>
  <c r="AE128" i="20"/>
  <c r="AD128" i="20"/>
  <c r="AN127" i="20"/>
  <c r="AM127" i="20"/>
  <c r="AL127" i="20"/>
  <c r="AF127" i="20"/>
  <c r="AE127" i="20"/>
  <c r="AD127" i="20"/>
  <c r="AA127" i="20"/>
  <c r="AN126" i="20"/>
  <c r="AM126" i="20"/>
  <c r="AL126" i="20"/>
  <c r="AF126" i="20"/>
  <c r="AE126" i="20"/>
  <c r="AD126" i="20"/>
  <c r="AA126" i="20"/>
  <c r="AN125" i="20"/>
  <c r="AM125" i="20"/>
  <c r="AL125" i="20"/>
  <c r="AF125" i="20"/>
  <c r="AE125" i="20"/>
  <c r="AD125" i="20"/>
  <c r="AA125" i="20"/>
  <c r="AN124" i="20"/>
  <c r="AM124" i="20"/>
  <c r="AL124" i="20"/>
  <c r="AF124" i="20"/>
  <c r="AE124" i="20"/>
  <c r="AD124" i="20"/>
  <c r="AA124" i="20"/>
  <c r="AN123" i="20"/>
  <c r="AM123" i="20"/>
  <c r="AL123" i="20"/>
  <c r="AF123" i="20"/>
  <c r="AE123" i="20"/>
  <c r="AD123" i="20"/>
  <c r="Z123" i="20"/>
  <c r="AN122" i="20"/>
  <c r="AM122" i="20"/>
  <c r="AL122" i="20"/>
  <c r="AF122" i="20"/>
  <c r="AE122" i="20"/>
  <c r="AD122" i="20"/>
  <c r="AN121" i="20"/>
  <c r="AM121" i="20"/>
  <c r="AL121" i="20"/>
  <c r="AF121" i="20"/>
  <c r="AE121" i="20"/>
  <c r="AD121" i="20"/>
  <c r="AA121" i="20"/>
  <c r="AN120" i="20"/>
  <c r="AM120" i="20"/>
  <c r="AL120" i="20"/>
  <c r="AF120" i="20"/>
  <c r="AE120" i="20"/>
  <c r="AD120" i="20"/>
  <c r="AA120" i="20"/>
  <c r="AN119" i="20"/>
  <c r="AM119" i="20"/>
  <c r="AL119" i="20"/>
  <c r="AF119" i="20"/>
  <c r="AE119" i="20"/>
  <c r="AD119" i="20"/>
  <c r="AA119" i="20"/>
  <c r="AN118" i="20"/>
  <c r="AM118" i="20"/>
  <c r="AL118" i="20"/>
  <c r="AF118" i="20"/>
  <c r="AE118" i="20"/>
  <c r="AD118" i="20"/>
  <c r="AN117" i="20"/>
  <c r="AM117" i="20"/>
  <c r="AL117" i="20"/>
  <c r="AF117" i="20"/>
  <c r="AE117" i="20"/>
  <c r="AD117" i="20"/>
  <c r="AA117" i="20"/>
  <c r="AN116" i="20"/>
  <c r="AM116" i="20"/>
  <c r="AL116" i="20"/>
  <c r="AF116" i="20"/>
  <c r="AE116" i="20"/>
  <c r="AD116" i="20"/>
  <c r="AA116" i="20"/>
  <c r="AN115" i="20"/>
  <c r="AM115" i="20"/>
  <c r="AL115" i="20"/>
  <c r="AF115" i="20"/>
  <c r="AE115" i="20"/>
  <c r="AD115" i="20"/>
  <c r="AA115" i="20"/>
  <c r="AN114" i="20"/>
  <c r="AM114" i="20"/>
  <c r="AL114" i="20"/>
  <c r="AF114" i="20"/>
  <c r="AE114" i="20"/>
  <c r="AD114" i="20"/>
  <c r="AA114" i="20"/>
  <c r="AN113" i="20"/>
  <c r="AM113" i="20"/>
  <c r="AL113" i="20"/>
  <c r="AF113" i="20"/>
  <c r="AE113" i="20"/>
  <c r="AD113" i="20"/>
  <c r="AA113" i="20"/>
  <c r="AN112" i="20"/>
  <c r="AM112" i="20"/>
  <c r="AL112" i="20"/>
  <c r="AF112" i="20"/>
  <c r="AE112" i="20"/>
  <c r="AD112" i="20"/>
  <c r="AA112" i="20"/>
  <c r="AN111" i="20"/>
  <c r="AM111" i="20"/>
  <c r="AL111" i="20"/>
  <c r="AF111" i="20"/>
  <c r="AE111" i="20"/>
  <c r="AD111" i="20"/>
  <c r="AA111" i="20"/>
  <c r="AN110" i="20"/>
  <c r="AM110" i="20"/>
  <c r="AL110" i="20"/>
  <c r="AF110" i="20"/>
  <c r="AE110" i="20"/>
  <c r="AD110" i="20"/>
  <c r="AN109" i="20"/>
  <c r="AM109" i="20"/>
  <c r="AL109" i="20"/>
  <c r="AF109" i="20"/>
  <c r="AE109" i="20"/>
  <c r="AD109" i="20"/>
  <c r="AN108" i="20"/>
  <c r="AM108" i="20"/>
  <c r="AL108" i="20"/>
  <c r="AF108" i="20"/>
  <c r="AE108" i="20"/>
  <c r="AD108" i="20"/>
  <c r="AA108" i="20"/>
  <c r="AN107" i="20"/>
  <c r="AM107" i="20"/>
  <c r="AL107" i="20"/>
  <c r="AF107" i="20"/>
  <c r="AE107" i="20"/>
  <c r="AD107" i="20"/>
  <c r="AN106" i="20"/>
  <c r="AM106" i="20"/>
  <c r="AL106" i="20"/>
  <c r="AF106" i="20"/>
  <c r="AE106" i="20"/>
  <c r="AD106" i="20"/>
  <c r="AA106" i="20"/>
  <c r="AN105" i="20"/>
  <c r="AM105" i="20"/>
  <c r="AL105" i="20"/>
  <c r="AF105" i="20"/>
  <c r="AE105" i="20"/>
  <c r="AD105" i="20"/>
  <c r="AA105" i="20"/>
  <c r="AN104" i="20"/>
  <c r="AM104" i="20"/>
  <c r="AL104" i="20"/>
  <c r="AF104" i="20"/>
  <c r="AE104" i="20"/>
  <c r="AD104" i="20"/>
  <c r="AA104" i="20"/>
  <c r="AN103" i="20"/>
  <c r="AM103" i="20"/>
  <c r="AL103" i="20"/>
  <c r="AF103" i="20"/>
  <c r="AE103" i="20"/>
  <c r="AD103" i="20"/>
  <c r="AA103" i="20"/>
  <c r="AN102" i="20"/>
  <c r="AM102" i="20"/>
  <c r="AL102" i="20"/>
  <c r="AF102" i="20"/>
  <c r="AE102" i="20"/>
  <c r="AD102" i="20"/>
  <c r="AN101" i="20"/>
  <c r="AM101" i="20"/>
  <c r="AL101" i="20"/>
  <c r="AF101" i="20"/>
  <c r="AE101" i="20"/>
  <c r="AD101" i="20"/>
  <c r="AN100" i="20"/>
  <c r="AM100" i="20"/>
  <c r="AL100" i="20"/>
  <c r="AF100" i="20"/>
  <c r="AE100" i="20"/>
  <c r="AD100" i="20"/>
  <c r="AA100" i="20"/>
  <c r="AN99" i="20"/>
  <c r="AM99" i="20"/>
  <c r="AL99" i="20"/>
  <c r="AF99" i="20"/>
  <c r="AE99" i="20"/>
  <c r="AD99" i="20"/>
  <c r="AN98" i="20"/>
  <c r="AM98" i="20"/>
  <c r="AL98" i="20"/>
  <c r="AF98" i="20"/>
  <c r="AE98" i="20"/>
  <c r="AD98" i="20"/>
  <c r="AN97" i="20"/>
  <c r="AM97" i="20"/>
  <c r="AL97" i="20"/>
  <c r="AF97" i="20"/>
  <c r="AE97" i="20"/>
  <c r="AD97" i="20"/>
  <c r="AA97" i="20"/>
  <c r="AN96" i="20"/>
  <c r="AM96" i="20"/>
  <c r="AL96" i="20"/>
  <c r="AF96" i="20"/>
  <c r="AE96" i="20"/>
  <c r="AD96" i="20"/>
  <c r="AA96" i="20"/>
  <c r="AN95" i="20"/>
  <c r="AM95" i="20"/>
  <c r="AL95" i="20"/>
  <c r="AF95" i="20"/>
  <c r="AE95" i="20"/>
  <c r="AD95" i="20"/>
  <c r="AA95" i="20"/>
  <c r="AN94" i="20"/>
  <c r="AM94" i="20"/>
  <c r="AL94" i="20"/>
  <c r="AF94" i="20"/>
  <c r="AE94" i="20"/>
  <c r="AD94" i="20"/>
  <c r="AA94" i="20"/>
  <c r="AN93" i="20"/>
  <c r="AM93" i="20"/>
  <c r="AL93" i="20"/>
  <c r="AF93" i="20"/>
  <c r="AE93" i="20"/>
  <c r="AD93" i="20"/>
  <c r="AA93" i="20"/>
  <c r="AN92" i="20"/>
  <c r="AM92" i="20"/>
  <c r="AL92" i="20"/>
  <c r="AF92" i="20"/>
  <c r="AE92" i="20"/>
  <c r="AD92" i="20"/>
  <c r="AN91" i="20"/>
  <c r="AM91" i="20"/>
  <c r="AL91" i="20"/>
  <c r="AF91" i="20"/>
  <c r="AE91" i="20"/>
  <c r="AD91" i="20"/>
  <c r="AA91" i="20"/>
  <c r="AN90" i="20"/>
  <c r="AM90" i="20"/>
  <c r="AL90" i="20"/>
  <c r="AF90" i="20"/>
  <c r="AE90" i="20"/>
  <c r="AD90" i="20"/>
  <c r="AA90" i="20"/>
  <c r="AN89" i="20"/>
  <c r="AM89" i="20"/>
  <c r="AL89" i="20"/>
  <c r="AA89" i="20"/>
  <c r="AN88" i="20"/>
  <c r="AM88" i="20"/>
  <c r="AL88" i="20"/>
  <c r="AF88" i="20"/>
  <c r="AE88" i="20"/>
  <c r="AD88" i="20"/>
  <c r="AA88" i="20"/>
  <c r="AN87" i="20"/>
  <c r="AM87" i="20"/>
  <c r="AL87" i="20"/>
  <c r="AF87" i="20"/>
  <c r="AE87" i="20"/>
  <c r="AD87" i="20"/>
  <c r="AN86" i="20"/>
  <c r="AM86" i="20"/>
  <c r="AL86" i="20"/>
  <c r="AF86" i="20"/>
  <c r="AE86" i="20"/>
  <c r="AD86" i="20"/>
  <c r="AN85" i="20"/>
  <c r="AM85" i="20"/>
  <c r="AL85" i="20"/>
  <c r="AF85" i="20"/>
  <c r="AE85" i="20"/>
  <c r="AD85" i="20"/>
  <c r="AN84" i="20"/>
  <c r="AM84" i="20"/>
  <c r="AL84" i="20"/>
  <c r="AF84" i="20"/>
  <c r="AE84" i="20"/>
  <c r="AD84" i="20"/>
  <c r="AA84" i="20"/>
  <c r="AN83" i="20"/>
  <c r="AM83" i="20"/>
  <c r="AL83" i="20"/>
  <c r="AF83" i="20"/>
  <c r="AE83" i="20"/>
  <c r="AD83" i="20"/>
  <c r="AA83" i="20"/>
  <c r="AN82" i="20"/>
  <c r="AM82" i="20"/>
  <c r="AL82" i="20"/>
  <c r="AF82" i="20"/>
  <c r="AE82" i="20"/>
  <c r="AD82" i="20"/>
  <c r="AN81" i="20"/>
  <c r="AM81" i="20"/>
  <c r="AL81" i="20"/>
  <c r="AF81" i="20"/>
  <c r="AE81" i="20"/>
  <c r="AD81" i="20"/>
  <c r="AN80" i="20"/>
  <c r="AM80" i="20"/>
  <c r="AL80" i="20"/>
  <c r="AF80" i="20"/>
  <c r="AE80" i="20"/>
  <c r="AD80" i="20"/>
  <c r="AN79" i="20"/>
  <c r="AM79" i="20"/>
  <c r="AL79" i="20"/>
  <c r="AN78" i="20"/>
  <c r="AM78" i="20"/>
  <c r="AL78" i="20"/>
  <c r="AD78" i="20"/>
  <c r="AN77" i="20"/>
  <c r="AM77" i="20"/>
  <c r="AL77" i="20"/>
  <c r="AF77" i="20"/>
  <c r="AE77" i="20"/>
  <c r="AD77" i="20"/>
  <c r="AN76" i="20"/>
  <c r="AM76" i="20"/>
  <c r="AL76" i="20"/>
  <c r="AF76" i="20"/>
  <c r="AE76" i="20"/>
  <c r="AD76" i="20"/>
  <c r="AA76" i="20"/>
  <c r="AN75" i="20"/>
  <c r="AM75" i="20"/>
  <c r="AL75" i="20"/>
  <c r="AF75" i="20"/>
  <c r="AE75" i="20"/>
  <c r="AD75" i="20"/>
  <c r="AA75" i="20"/>
  <c r="AN74" i="20"/>
  <c r="AM74" i="20"/>
  <c r="AL74" i="20"/>
  <c r="AF74" i="20"/>
  <c r="AE74" i="20"/>
  <c r="AD74" i="20"/>
  <c r="AA74" i="20"/>
  <c r="AN73" i="20"/>
  <c r="AM73" i="20"/>
  <c r="AL73" i="20"/>
  <c r="AF73" i="20"/>
  <c r="AE73" i="20"/>
  <c r="AD73" i="20"/>
  <c r="AA73" i="20"/>
  <c r="AN72" i="20"/>
  <c r="AM72" i="20"/>
  <c r="AL72" i="20"/>
  <c r="AF72" i="20"/>
  <c r="AE72" i="20"/>
  <c r="AD72" i="20"/>
  <c r="AN71" i="20"/>
  <c r="AM71" i="20"/>
  <c r="AL71" i="20"/>
  <c r="AF71" i="20"/>
  <c r="AE71" i="20"/>
  <c r="AD71" i="20"/>
  <c r="AA71" i="20"/>
  <c r="AN70" i="20"/>
  <c r="AM70" i="20"/>
  <c r="AL70" i="20"/>
  <c r="AF70" i="20"/>
  <c r="AE70" i="20"/>
  <c r="AD70" i="20"/>
  <c r="AN69" i="20"/>
  <c r="AM69" i="20"/>
  <c r="AL69" i="20"/>
  <c r="AF69" i="20"/>
  <c r="AE69" i="20"/>
  <c r="AD69" i="20"/>
  <c r="AN68" i="20"/>
  <c r="AM68" i="20"/>
  <c r="AL68" i="20"/>
  <c r="AF68" i="20"/>
  <c r="AE68" i="20"/>
  <c r="AD68" i="20"/>
  <c r="AA68" i="20"/>
  <c r="AN67" i="20"/>
  <c r="AM67" i="20"/>
  <c r="AL67" i="20"/>
  <c r="AF67" i="20"/>
  <c r="AE67" i="20"/>
  <c r="AD67" i="20"/>
  <c r="AN66" i="20"/>
  <c r="AM66" i="20"/>
  <c r="AL66" i="20"/>
  <c r="AA66" i="20"/>
  <c r="AN65" i="20"/>
  <c r="AM65" i="20"/>
  <c r="AL65" i="20"/>
  <c r="AF65" i="20"/>
  <c r="AE65" i="20"/>
  <c r="AD65" i="20"/>
  <c r="AN64" i="20"/>
  <c r="AM64" i="20"/>
  <c r="AL64" i="20"/>
  <c r="AF64" i="20"/>
  <c r="AE64" i="20"/>
  <c r="AD64" i="20"/>
  <c r="AN63" i="20"/>
  <c r="AM63" i="20"/>
  <c r="AL63" i="20"/>
  <c r="AF63" i="20"/>
  <c r="AE63" i="20"/>
  <c r="AD63" i="20"/>
  <c r="AN62" i="20"/>
  <c r="AM62" i="20"/>
  <c r="AL62" i="20"/>
  <c r="AF62" i="20"/>
  <c r="AE62" i="20"/>
  <c r="AD62" i="20"/>
  <c r="AA62" i="20"/>
  <c r="AN61" i="20"/>
  <c r="AM61" i="20"/>
  <c r="AL61" i="20"/>
  <c r="AF61" i="20"/>
  <c r="AE61" i="20"/>
  <c r="AD61" i="20"/>
  <c r="AA61" i="20"/>
  <c r="AN60" i="20"/>
  <c r="AM60" i="20"/>
  <c r="AL60" i="20"/>
  <c r="AF60" i="20"/>
  <c r="AE60" i="20"/>
  <c r="AD60" i="20"/>
  <c r="AN59" i="20"/>
  <c r="AM59" i="20"/>
  <c r="AL59" i="20"/>
  <c r="AF59" i="20"/>
  <c r="AE59" i="20"/>
  <c r="AD59" i="20"/>
  <c r="AN58" i="20"/>
  <c r="AM58" i="20"/>
  <c r="AL58" i="20"/>
  <c r="AF58" i="20"/>
  <c r="AE58" i="20"/>
  <c r="AD58" i="20"/>
  <c r="AN57" i="20"/>
  <c r="AM57" i="20"/>
  <c r="AL57" i="20"/>
  <c r="AF57" i="20"/>
  <c r="AE57" i="20"/>
  <c r="AD57" i="20"/>
  <c r="AN56" i="20"/>
  <c r="AM56" i="20"/>
  <c r="AL56" i="20"/>
  <c r="AF56" i="20"/>
  <c r="AE56" i="20"/>
  <c r="AD56" i="20"/>
  <c r="AA56" i="20"/>
  <c r="AN55" i="20"/>
  <c r="AM55" i="20"/>
  <c r="AL55" i="20"/>
  <c r="AF55" i="20"/>
  <c r="AE55" i="20"/>
  <c r="AD55" i="20"/>
  <c r="AA55" i="20"/>
  <c r="AN54" i="20"/>
  <c r="AM54" i="20"/>
  <c r="AL54" i="20"/>
  <c r="AF54" i="20"/>
  <c r="AE54" i="20"/>
  <c r="AD54" i="20"/>
  <c r="AA54" i="20"/>
  <c r="AN53" i="20"/>
  <c r="AM53" i="20"/>
  <c r="AL53" i="20"/>
  <c r="AF53" i="20"/>
  <c r="AE53" i="20"/>
  <c r="AD53" i="20"/>
  <c r="AA53" i="20"/>
  <c r="AN52" i="20"/>
  <c r="AM52" i="20"/>
  <c r="AL52" i="20"/>
  <c r="AF52" i="20"/>
  <c r="AE52" i="20"/>
  <c r="AD52" i="20"/>
  <c r="AA52" i="20"/>
  <c r="AN51" i="20"/>
  <c r="AM51" i="20"/>
  <c r="AL51" i="20"/>
  <c r="AF51" i="20"/>
  <c r="AE51" i="20"/>
  <c r="AD51" i="20"/>
  <c r="AN50" i="20"/>
  <c r="AM50" i="20"/>
  <c r="AL50" i="20"/>
  <c r="AF50" i="20"/>
  <c r="AE50" i="20"/>
  <c r="AD50" i="20"/>
  <c r="AA50" i="20"/>
  <c r="AN49" i="20"/>
  <c r="AM49" i="20"/>
  <c r="AL49" i="20"/>
  <c r="AF49" i="20"/>
  <c r="AE49" i="20"/>
  <c r="AD49" i="20"/>
  <c r="AN48" i="20"/>
  <c r="AM48" i="20"/>
  <c r="AL48" i="20"/>
  <c r="AF48" i="20"/>
  <c r="AE48" i="20"/>
  <c r="AD48" i="20"/>
  <c r="AN47" i="20"/>
  <c r="AM47" i="20"/>
  <c r="AL47" i="20"/>
  <c r="AF47" i="20"/>
  <c r="AE47" i="20"/>
  <c r="AD47" i="20"/>
  <c r="AA47" i="20"/>
  <c r="AN46" i="20"/>
  <c r="AM46" i="20"/>
  <c r="AL46" i="20"/>
  <c r="AF46" i="20"/>
  <c r="AE46" i="20"/>
  <c r="AD46" i="20"/>
  <c r="AN45" i="20"/>
  <c r="AM45" i="20"/>
  <c r="AL45" i="20"/>
  <c r="AF45" i="20"/>
  <c r="AE45" i="20"/>
  <c r="AD45" i="20"/>
  <c r="AN44" i="20"/>
  <c r="AM44" i="20"/>
  <c r="AL44" i="20"/>
  <c r="AF44" i="20"/>
  <c r="AE44" i="20"/>
  <c r="AD44" i="20"/>
  <c r="AA44" i="20"/>
  <c r="AN43" i="20"/>
  <c r="AM43" i="20"/>
  <c r="AL43" i="20"/>
  <c r="AF43" i="20"/>
  <c r="AE43" i="20"/>
  <c r="AD43" i="20"/>
  <c r="AN42" i="20"/>
  <c r="AM42" i="20"/>
  <c r="AL42" i="20"/>
  <c r="AF42" i="20"/>
  <c r="AE42" i="20"/>
  <c r="AD42" i="20"/>
  <c r="AN41" i="20"/>
  <c r="AM41" i="20"/>
  <c r="AL41" i="20"/>
  <c r="AF41" i="20"/>
  <c r="AE41" i="20"/>
  <c r="Y41" i="20"/>
  <c r="AD41" i="20" s="1"/>
  <c r="AN40" i="20"/>
  <c r="AM40" i="20"/>
  <c r="AL40" i="20"/>
  <c r="AF40" i="20"/>
  <c r="AE40" i="20"/>
  <c r="AD40" i="20"/>
  <c r="AA40" i="20"/>
  <c r="AN39" i="20"/>
  <c r="AM39" i="20"/>
  <c r="AL39" i="20"/>
  <c r="AF39" i="20"/>
  <c r="AE39" i="20"/>
  <c r="AD39" i="20"/>
  <c r="AA39" i="20"/>
  <c r="AN38" i="20"/>
  <c r="AM38" i="20"/>
  <c r="AL38" i="20"/>
  <c r="AF38" i="20"/>
  <c r="AE38" i="20"/>
  <c r="AD38" i="20"/>
  <c r="AA38" i="20"/>
  <c r="AN37" i="20"/>
  <c r="AM37" i="20"/>
  <c r="AL37" i="20"/>
  <c r="AF37" i="20"/>
  <c r="AE37" i="20"/>
  <c r="AD37" i="20"/>
  <c r="AN36" i="20"/>
  <c r="AM36" i="20"/>
  <c r="AL36" i="20"/>
  <c r="AF36" i="20"/>
  <c r="AE36" i="20"/>
  <c r="AD36" i="20"/>
  <c r="AA36" i="20"/>
  <c r="AN35" i="20"/>
  <c r="AM35" i="20"/>
  <c r="AL35" i="20"/>
  <c r="AF35" i="20"/>
  <c r="AE35" i="20"/>
  <c r="AD35" i="20"/>
  <c r="AA35" i="20"/>
  <c r="AN34" i="20"/>
  <c r="AM34" i="20"/>
  <c r="AL34" i="20"/>
  <c r="AF34" i="20"/>
  <c r="AE34" i="20"/>
  <c r="AD34" i="20"/>
  <c r="AN33" i="20"/>
  <c r="AM33" i="20"/>
  <c r="AL33" i="20"/>
  <c r="AF33" i="20"/>
  <c r="AE33" i="20"/>
  <c r="AD33" i="20"/>
  <c r="AA33" i="20"/>
  <c r="AN32" i="20"/>
  <c r="AM32" i="20"/>
  <c r="AL32" i="20"/>
  <c r="AF32" i="20"/>
  <c r="AE32" i="20"/>
  <c r="AD32" i="20"/>
  <c r="AA32" i="20"/>
  <c r="AN31" i="20"/>
  <c r="AM31" i="20"/>
  <c r="AL31" i="20"/>
  <c r="AF31" i="20"/>
  <c r="AE31" i="20"/>
  <c r="AD31" i="20"/>
  <c r="AN30" i="20"/>
  <c r="AM30" i="20"/>
  <c r="AL30" i="20"/>
  <c r="AF30" i="20"/>
  <c r="AE30" i="20"/>
  <c r="AD30" i="20"/>
  <c r="AN29" i="20"/>
  <c r="AM29" i="20"/>
  <c r="AL29" i="20"/>
  <c r="AF29" i="20"/>
  <c r="AE29" i="20"/>
  <c r="AD29" i="20"/>
  <c r="AN28" i="20"/>
  <c r="AM28" i="20"/>
  <c r="AL28" i="20"/>
  <c r="AF28" i="20"/>
  <c r="AE28" i="20"/>
  <c r="AD28" i="20"/>
  <c r="AN27" i="20"/>
  <c r="AM27" i="20"/>
  <c r="AL27" i="20"/>
  <c r="AF27" i="20"/>
  <c r="AE27" i="20"/>
  <c r="AD27" i="20"/>
  <c r="AA27" i="20"/>
  <c r="AN26" i="20"/>
  <c r="AM26" i="20"/>
  <c r="AL26" i="20"/>
  <c r="AF26" i="20"/>
  <c r="AE26" i="20"/>
  <c r="AD26" i="20"/>
  <c r="AA26" i="20"/>
  <c r="AN25" i="20"/>
  <c r="AM25" i="20"/>
  <c r="AL25" i="20"/>
  <c r="AF25" i="20"/>
  <c r="AE25" i="20"/>
  <c r="AD25" i="20"/>
  <c r="AA25" i="20"/>
  <c r="AN24" i="20"/>
  <c r="AM24" i="20"/>
  <c r="AL24" i="20"/>
  <c r="AF24" i="20"/>
  <c r="AE24" i="20"/>
  <c r="AD24" i="20"/>
  <c r="AA24" i="20"/>
  <c r="AN23" i="20"/>
  <c r="AM23" i="20"/>
  <c r="AL23" i="20"/>
  <c r="AF23" i="20"/>
  <c r="AE23" i="20"/>
  <c r="AD23" i="20"/>
  <c r="AN22" i="20"/>
  <c r="AM22" i="20"/>
  <c r="AL22" i="20"/>
  <c r="AF22" i="20"/>
  <c r="AE22" i="20"/>
  <c r="AD22" i="20"/>
  <c r="AN21" i="20"/>
  <c r="AM21" i="20"/>
  <c r="AL21" i="20"/>
  <c r="AF21" i="20"/>
  <c r="AE21" i="20"/>
  <c r="AD21" i="20"/>
  <c r="AA21" i="20"/>
  <c r="AN20" i="20"/>
  <c r="AM20" i="20"/>
  <c r="AL20" i="20"/>
  <c r="AF20" i="20"/>
  <c r="AE20" i="20"/>
  <c r="AD20" i="20"/>
  <c r="AN19" i="20"/>
  <c r="AM19" i="20"/>
  <c r="AL19" i="20"/>
  <c r="AF19" i="20"/>
  <c r="AE19" i="20"/>
  <c r="AD19" i="20"/>
  <c r="AN18" i="20"/>
  <c r="AM18" i="20"/>
  <c r="AL18" i="20"/>
  <c r="AF18" i="20"/>
  <c r="AE18" i="20"/>
  <c r="AD18" i="20"/>
  <c r="A18" i="20"/>
  <c r="A19" i="20" s="1"/>
  <c r="A20" i="20" s="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119" i="20" s="1"/>
  <c r="A120" i="20" s="1"/>
  <c r="A121" i="20" s="1"/>
  <c r="A122" i="20" s="1"/>
  <c r="A123" i="20" s="1"/>
  <c r="A124" i="20" s="1"/>
  <c r="A125" i="20" s="1"/>
  <c r="A126" i="20" s="1"/>
  <c r="A127" i="20" s="1"/>
  <c r="A128" i="20" s="1"/>
  <c r="A129" i="20" s="1"/>
  <c r="A130" i="20" s="1"/>
  <c r="A131" i="20" s="1"/>
  <c r="A132" i="20" s="1"/>
  <c r="A133" i="20" s="1"/>
  <c r="A134" i="20" s="1"/>
  <c r="A135" i="20" s="1"/>
  <c r="A136" i="20" s="1"/>
  <c r="A137" i="20" s="1"/>
  <c r="A138" i="20" s="1"/>
  <c r="A139" i="20" s="1"/>
  <c r="A140" i="20" s="1"/>
  <c r="A141" i="20" s="1"/>
  <c r="A142" i="20" s="1"/>
  <c r="A143" i="20" s="1"/>
  <c r="A144" i="20" s="1"/>
  <c r="A145" i="20" s="1"/>
  <c r="A146" i="20" s="1"/>
  <c r="A147" i="20" s="1"/>
  <c r="A148" i="20" s="1"/>
  <c r="A149" i="20" s="1"/>
  <c r="A150" i="20" s="1"/>
  <c r="A151" i="20" s="1"/>
  <c r="A152" i="20" s="1"/>
  <c r="A153" i="20" s="1"/>
  <c r="A154" i="20" s="1"/>
  <c r="A155" i="20" s="1"/>
  <c r="A156" i="20" s="1"/>
  <c r="A157" i="20" s="1"/>
  <c r="A158" i="20" s="1"/>
  <c r="A159" i="20" s="1"/>
  <c r="A160" i="20" s="1"/>
  <c r="A161" i="20" s="1"/>
  <c r="A162" i="20" s="1"/>
  <c r="A163" i="20" s="1"/>
  <c r="A164" i="20" s="1"/>
  <c r="A165" i="20" s="1"/>
  <c r="A166" i="20" s="1"/>
  <c r="A167" i="20" s="1"/>
  <c r="A168" i="20" s="1"/>
  <c r="A169" i="20" s="1"/>
  <c r="A170" i="20" s="1"/>
  <c r="A171" i="20" s="1"/>
  <c r="A172" i="20" s="1"/>
  <c r="A173" i="20" s="1"/>
  <c r="A174" i="20" s="1"/>
  <c r="A175" i="20" s="1"/>
  <c r="A176" i="20" s="1"/>
  <c r="A177" i="20" s="1"/>
  <c r="A178" i="20" s="1"/>
  <c r="A179" i="20" s="1"/>
  <c r="A180" i="20" s="1"/>
  <c r="A181" i="20" s="1"/>
  <c r="A182" i="20" s="1"/>
  <c r="A183" i="20" s="1"/>
  <c r="A184" i="20" s="1"/>
  <c r="A185" i="20" s="1"/>
  <c r="A186" i="20" s="1"/>
  <c r="A187" i="20" s="1"/>
  <c r="A188" i="20" s="1"/>
  <c r="A189" i="20" s="1"/>
  <c r="A190" i="20" s="1"/>
  <c r="A191" i="20" s="1"/>
  <c r="A192" i="20" s="1"/>
  <c r="A193" i="20" s="1"/>
  <c r="A194" i="20" s="1"/>
  <c r="A195" i="20" s="1"/>
  <c r="A196" i="20" s="1"/>
  <c r="A197" i="20" s="1"/>
  <c r="A198" i="20" s="1"/>
  <c r="A199" i="20" s="1"/>
  <c r="A200" i="20" s="1"/>
  <c r="A201" i="20" s="1"/>
  <c r="A202" i="20" s="1"/>
  <c r="A203" i="20" s="1"/>
  <c r="A204" i="20" s="1"/>
  <c r="A205" i="20" s="1"/>
  <c r="A206" i="20" s="1"/>
  <c r="A207" i="20" s="1"/>
  <c r="A208" i="20" s="1"/>
  <c r="A209" i="20" s="1"/>
  <c r="A210" i="20" s="1"/>
  <c r="A211" i="20" s="1"/>
  <c r="A212" i="20" s="1"/>
  <c r="A213" i="20" s="1"/>
  <c r="A214" i="20" s="1"/>
  <c r="A215" i="20" s="1"/>
  <c r="A216" i="20" s="1"/>
  <c r="A217" i="20" s="1"/>
  <c r="A218" i="20" s="1"/>
  <c r="A219" i="20" s="1"/>
  <c r="A220" i="20" s="1"/>
  <c r="A221" i="20" s="1"/>
  <c r="A222" i="20" s="1"/>
  <c r="A223" i="20" s="1"/>
  <c r="A224" i="20" s="1"/>
  <c r="A225" i="20" s="1"/>
  <c r="A226" i="20" s="1"/>
  <c r="A227" i="20" s="1"/>
  <c r="A228" i="20" s="1"/>
  <c r="A229" i="20" s="1"/>
  <c r="A230" i="20" s="1"/>
  <c r="A231" i="20" s="1"/>
  <c r="A232" i="20" s="1"/>
  <c r="A233" i="20" s="1"/>
  <c r="A234" i="20" s="1"/>
  <c r="A235" i="20" s="1"/>
  <c r="A236" i="20" s="1"/>
  <c r="A237" i="20" s="1"/>
  <c r="A238" i="20" s="1"/>
  <c r="A239" i="20" s="1"/>
  <c r="A240" i="20" s="1"/>
  <c r="A241" i="20" s="1"/>
  <c r="A242" i="20" s="1"/>
  <c r="A243" i="20" s="1"/>
  <c r="A244" i="20" s="1"/>
  <c r="A245" i="20" s="1"/>
  <c r="A246" i="20" s="1"/>
  <c r="A247" i="20" s="1"/>
  <c r="A248" i="20" s="1"/>
  <c r="A249" i="20" s="1"/>
  <c r="A250" i="20" s="1"/>
  <c r="A251" i="20" s="1"/>
  <c r="A252" i="20" s="1"/>
  <c r="AN17" i="20"/>
  <c r="AM17" i="20"/>
  <c r="AL17" i="20"/>
  <c r="AF17" i="20"/>
  <c r="AE17" i="20"/>
  <c r="AD17" i="20"/>
  <c r="AN16" i="20"/>
  <c r="AM16" i="20"/>
  <c r="AL16" i="20"/>
  <c r="AF16" i="20"/>
  <c r="AE16" i="20"/>
  <c r="AD16" i="20"/>
  <c r="AA16" i="20"/>
  <c r="AN15" i="20"/>
  <c r="AM15" i="20"/>
  <c r="AL15" i="20"/>
  <c r="AF15" i="20"/>
  <c r="AE15" i="20"/>
  <c r="AD15" i="20"/>
  <c r="AA15" i="20"/>
  <c r="A15" i="20"/>
  <c r="A16" i="20" s="1"/>
  <c r="A17" i="20" s="1"/>
  <c r="AN14" i="20"/>
  <c r="AM14" i="20"/>
  <c r="AL14" i="20"/>
  <c r="AF14" i="20"/>
  <c r="AE14" i="20"/>
  <c r="AD14" i="20"/>
  <c r="AA14" i="20"/>
  <c r="AN13" i="20"/>
  <c r="AM13" i="20"/>
  <c r="AL13" i="20"/>
  <c r="AF13" i="20"/>
  <c r="AE13" i="20"/>
  <c r="AD13" i="20"/>
  <c r="AA13" i="20"/>
  <c r="AN12" i="20"/>
  <c r="AM12" i="20"/>
  <c r="AL12" i="20"/>
  <c r="AF12" i="20"/>
  <c r="AE12" i="20"/>
  <c r="AD12" i="20"/>
  <c r="AA12" i="20"/>
  <c r="AN11" i="20"/>
  <c r="AM11" i="20"/>
  <c r="AL11" i="20"/>
  <c r="AF11" i="20"/>
  <c r="AE11" i="20"/>
  <c r="AD11" i="20"/>
  <c r="AN10" i="20"/>
  <c r="AM10" i="20"/>
  <c r="AL10" i="20"/>
  <c r="AF10" i="20"/>
  <c r="AE10" i="20"/>
  <c r="AD10" i="20"/>
  <c r="AN9" i="20"/>
  <c r="AM9" i="20"/>
  <c r="AL9" i="20"/>
  <c r="AF9" i="20"/>
  <c r="AE9" i="20"/>
  <c r="AD9" i="20"/>
  <c r="AN8" i="20"/>
  <c r="AM8" i="20"/>
  <c r="AL8" i="20"/>
  <c r="AF8" i="20"/>
  <c r="AE8" i="20"/>
  <c r="AD8" i="20"/>
  <c r="AN7" i="20"/>
  <c r="AM7" i="20"/>
  <c r="AL7" i="20"/>
  <c r="AF7" i="20"/>
  <c r="AE7" i="20"/>
  <c r="AD7" i="20"/>
  <c r="A7" i="20"/>
  <c r="A8" i="20" s="1"/>
  <c r="A9" i="20" s="1"/>
  <c r="A10" i="20" s="1"/>
  <c r="A11" i="20" s="1"/>
  <c r="A12" i="20" s="1"/>
  <c r="A13" i="20" s="1"/>
  <c r="A14" i="20" s="1"/>
  <c r="AN6" i="20"/>
  <c r="AM6" i="20"/>
  <c r="AL6" i="20"/>
  <c r="AF6" i="20"/>
  <c r="AE6" i="20"/>
  <c r="AD6" i="20"/>
  <c r="A6" i="20"/>
  <c r="AN5" i="20"/>
  <c r="AM5" i="20"/>
  <c r="AL5" i="20"/>
  <c r="AF5" i="20"/>
  <c r="AE5" i="20"/>
  <c r="AD5" i="20"/>
  <c r="AA5" i="20"/>
  <c r="AJ4" i="20"/>
  <c r="AJ230" i="20" s="1"/>
  <c r="X3" i="20"/>
  <c r="X243" i="20" s="1"/>
  <c r="L3" i="20"/>
  <c r="L2" i="20" s="1"/>
  <c r="AJ120" i="20" l="1"/>
  <c r="AJ145" i="20"/>
  <c r="AJ108" i="20"/>
  <c r="AJ138" i="20"/>
  <c r="AJ12" i="20"/>
  <c r="AJ52" i="20"/>
  <c r="AJ205" i="20"/>
  <c r="AJ5" i="20"/>
  <c r="AJ43" i="20"/>
  <c r="AJ246" i="20"/>
  <c r="AJ172" i="20"/>
  <c r="AJ9" i="20"/>
  <c r="AJ161" i="20"/>
  <c r="AJ233" i="20"/>
  <c r="AJ80" i="20"/>
  <c r="AJ152" i="20"/>
  <c r="AJ57" i="20"/>
  <c r="AJ159" i="20"/>
  <c r="AJ239" i="20"/>
  <c r="AJ94" i="20"/>
  <c r="X225" i="20"/>
  <c r="AJ87" i="20"/>
  <c r="AJ66" i="20"/>
  <c r="AJ105" i="20"/>
  <c r="AJ181" i="20"/>
  <c r="AJ46" i="20"/>
  <c r="AJ64" i="20"/>
  <c r="AJ91" i="20"/>
  <c r="X240" i="20"/>
  <c r="AJ36" i="20"/>
  <c r="AJ45" i="20"/>
  <c r="AJ82" i="20"/>
  <c r="X230" i="20"/>
  <c r="AJ231" i="20"/>
  <c r="AJ22" i="20"/>
  <c r="AJ78" i="20"/>
  <c r="AJ135" i="20"/>
  <c r="AJ149" i="20"/>
  <c r="AJ197" i="20"/>
  <c r="AJ220" i="20"/>
  <c r="X227" i="20"/>
  <c r="AJ142" i="20"/>
  <c r="AJ194" i="20"/>
  <c r="AJ207" i="20"/>
  <c r="AJ24" i="20"/>
  <c r="AJ33" i="20"/>
  <c r="AJ69" i="20"/>
  <c r="AJ123" i="20"/>
  <c r="AJ130" i="20"/>
  <c r="AJ175" i="20"/>
  <c r="AJ193" i="20"/>
  <c r="AJ19" i="20"/>
  <c r="AJ60" i="20"/>
  <c r="AJ113" i="20"/>
  <c r="AJ164" i="20"/>
  <c r="X226" i="20"/>
  <c r="AJ16" i="20"/>
  <c r="AJ40" i="20"/>
  <c r="AJ75" i="20"/>
  <c r="AJ102" i="20"/>
  <c r="AJ127" i="20"/>
  <c r="AJ139" i="20"/>
  <c r="AJ21" i="20"/>
  <c r="AJ68" i="20"/>
  <c r="AJ79" i="20"/>
  <c r="AJ117" i="20"/>
  <c r="AJ132" i="20"/>
  <c r="AJ158" i="20"/>
  <c r="AJ192" i="20"/>
  <c r="AJ28" i="20"/>
  <c r="AJ42" i="20"/>
  <c r="AJ49" i="20"/>
  <c r="AJ54" i="20"/>
  <c r="AJ61" i="20"/>
  <c r="AJ88" i="20"/>
  <c r="AJ90" i="20"/>
  <c r="AJ155" i="20"/>
  <c r="AJ178" i="20"/>
  <c r="AJ201" i="20"/>
  <c r="AJ243" i="20"/>
  <c r="AJ18" i="20"/>
  <c r="AJ72" i="20"/>
  <c r="AJ77" i="20"/>
  <c r="AJ124" i="20"/>
  <c r="AJ141" i="20"/>
  <c r="AJ153" i="20"/>
  <c r="AJ169" i="20"/>
  <c r="AJ180" i="20"/>
  <c r="AJ198" i="20"/>
  <c r="AJ214" i="20"/>
  <c r="AJ224" i="20"/>
  <c r="X229" i="20"/>
  <c r="AJ63" i="20"/>
  <c r="AJ111" i="20"/>
  <c r="AJ25" i="20"/>
  <c r="AJ39" i="20"/>
  <c r="AJ85" i="20"/>
  <c r="AJ99" i="20"/>
  <c r="AJ121" i="20"/>
  <c r="AJ162" i="20"/>
  <c r="AJ189" i="20"/>
  <c r="AJ95" i="20"/>
  <c r="AJ98" i="20"/>
  <c r="AJ128" i="20"/>
  <c r="AJ131" i="20"/>
  <c r="AJ134" i="20"/>
  <c r="AJ185" i="20"/>
  <c r="AJ206" i="20"/>
  <c r="AJ245" i="20"/>
  <c r="AJ240" i="20"/>
  <c r="AJ227" i="20"/>
  <c r="AJ222" i="20"/>
  <c r="AJ218" i="20"/>
  <c r="AJ199" i="20"/>
  <c r="AJ179" i="20"/>
  <c r="AJ163" i="20"/>
  <c r="AJ160" i="20"/>
  <c r="AJ156" i="20"/>
  <c r="AJ143" i="20"/>
  <c r="AJ125" i="20"/>
  <c r="AJ96" i="20"/>
  <c r="AJ92" i="20"/>
  <c r="AJ74" i="20"/>
  <c r="AJ67" i="20"/>
  <c r="AJ58" i="20"/>
  <c r="AJ41" i="20"/>
  <c r="AJ37" i="20"/>
  <c r="AJ30" i="20"/>
  <c r="AJ27" i="20"/>
  <c r="AJ23" i="20"/>
  <c r="AJ13" i="20"/>
  <c r="AJ195" i="20"/>
  <c r="AJ186" i="20"/>
  <c r="AJ176" i="20"/>
  <c r="AJ150" i="20"/>
  <c r="AJ136" i="20"/>
  <c r="AJ114" i="20"/>
  <c r="AJ110" i="20"/>
  <c r="AJ103" i="20"/>
  <c r="AJ86" i="20"/>
  <c r="AJ55" i="20"/>
  <c r="AJ51" i="20"/>
  <c r="AJ20" i="20"/>
  <c r="AJ17" i="20"/>
  <c r="AJ147" i="20"/>
  <c r="AJ144" i="20"/>
  <c r="AJ133" i="20"/>
  <c r="AJ126" i="20"/>
  <c r="AJ122" i="20"/>
  <c r="AJ97" i="20"/>
  <c r="AJ93" i="20"/>
  <c r="AJ249" i="20"/>
  <c r="AJ235" i="20"/>
  <c r="AJ232" i="20"/>
  <c r="AJ228" i="20"/>
  <c r="AJ208" i="20"/>
  <c r="AJ204" i="20"/>
  <c r="AJ200" i="20"/>
  <c r="AJ190" i="20"/>
  <c r="AJ183" i="20"/>
  <c r="AJ173" i="20"/>
  <c r="AJ170" i="20"/>
  <c r="AJ140" i="20"/>
  <c r="AJ129" i="20"/>
  <c r="AJ118" i="20"/>
  <c r="AJ107" i="20"/>
  <c r="AJ100" i="20"/>
  <c r="AJ89" i="20"/>
  <c r="AJ83" i="20"/>
  <c r="AJ71" i="20"/>
  <c r="AJ65" i="20"/>
  <c r="AJ62" i="20"/>
  <c r="AJ48" i="20"/>
  <c r="AJ34" i="20"/>
  <c r="AJ10" i="20"/>
  <c r="AJ7" i="20"/>
  <c r="AJ241" i="20"/>
  <c r="AJ236" i="20"/>
  <c r="AJ223" i="20"/>
  <c r="AJ219" i="20"/>
  <c r="AJ196" i="20"/>
  <c r="AJ187" i="20"/>
  <c r="AJ167" i="20"/>
  <c r="AJ157" i="20"/>
  <c r="AJ154" i="20"/>
  <c r="AJ250" i="20"/>
  <c r="AJ237" i="20"/>
  <c r="AJ244" i="20"/>
  <c r="AJ15" i="20"/>
  <c r="AJ104" i="20"/>
  <c r="AJ116" i="20"/>
  <c r="AJ119" i="20"/>
  <c r="AJ146" i="20"/>
  <c r="AJ177" i="20"/>
  <c r="AJ203" i="20"/>
  <c r="AJ216" i="20"/>
  <c r="AJ248" i="20"/>
  <c r="AJ29" i="20"/>
  <c r="AJ81" i="20"/>
  <c r="AJ11" i="20"/>
  <c r="AJ44" i="20"/>
  <c r="AJ50" i="20"/>
  <c r="AJ59" i="20"/>
  <c r="AJ171" i="20"/>
  <c r="AJ182" i="20"/>
  <c r="AJ191" i="20"/>
  <c r="AJ14" i="20"/>
  <c r="AJ47" i="20"/>
  <c r="AJ109" i="20"/>
  <c r="AJ112" i="20"/>
  <c r="AJ148" i="20"/>
  <c r="AJ165" i="20"/>
  <c r="AJ168" i="20"/>
  <c r="AJ202" i="20"/>
  <c r="AJ238" i="20"/>
  <c r="AJ247" i="20"/>
  <c r="AJ32" i="20"/>
  <c r="AJ101" i="20"/>
  <c r="AJ166" i="20"/>
  <c r="AJ174" i="20"/>
  <c r="AJ226" i="20"/>
  <c r="AJ6" i="20"/>
  <c r="AJ35" i="20"/>
  <c r="AJ38" i="20"/>
  <c r="AJ84" i="20"/>
  <c r="AJ26" i="20"/>
  <c r="AJ53" i="20"/>
  <c r="AJ70" i="20"/>
  <c r="AJ73" i="20"/>
  <c r="AJ137" i="20"/>
  <c r="AJ225" i="20"/>
  <c r="AJ8" i="20"/>
  <c r="AJ31" i="20"/>
  <c r="AJ56" i="20"/>
  <c r="AJ76" i="20"/>
  <c r="AJ106" i="20"/>
  <c r="AJ115" i="20"/>
  <c r="AJ151" i="20"/>
  <c r="AJ184" i="20"/>
  <c r="AJ188" i="20"/>
  <c r="AJ221" i="20"/>
  <c r="AJ229" i="20"/>
  <c r="AJ234" i="20"/>
  <c r="X234" i="20"/>
  <c r="X244" i="20"/>
  <c r="X238" i="20"/>
  <c r="E211" i="6" l="1"/>
  <c r="E213" i="6"/>
  <c r="Q12" i="10" l="1"/>
  <c r="Q6" i="10"/>
  <c r="N208" i="10" l="1"/>
  <c r="N207" i="10"/>
  <c r="N203" i="10"/>
  <c r="N200" i="10"/>
  <c r="N199" i="10"/>
  <c r="N198" i="10"/>
  <c r="N197" i="10"/>
  <c r="N196" i="10"/>
  <c r="N195" i="10"/>
  <c r="N194" i="10"/>
  <c r="N193" i="10"/>
  <c r="N192" i="10"/>
  <c r="N191" i="10"/>
  <c r="N190" i="10"/>
  <c r="N189" i="10"/>
  <c r="N188" i="10"/>
  <c r="N187" i="10"/>
  <c r="N186" i="10"/>
  <c r="N185" i="10"/>
  <c r="N184" i="10"/>
  <c r="N183" i="10"/>
  <c r="N182" i="10"/>
  <c r="N181" i="10"/>
  <c r="N180" i="10"/>
  <c r="N179" i="10"/>
  <c r="N178" i="10"/>
  <c r="N177" i="10"/>
  <c r="N176" i="10"/>
  <c r="N175" i="10"/>
  <c r="N174" i="10"/>
  <c r="N173" i="10"/>
  <c r="N172" i="10"/>
  <c r="N171" i="10"/>
  <c r="N170" i="10"/>
  <c r="N169" i="10"/>
  <c r="N168" i="10"/>
  <c r="N167" i="10"/>
  <c r="N166" i="10"/>
  <c r="N165" i="10"/>
  <c r="N164" i="10"/>
  <c r="N163" i="10"/>
  <c r="N162" i="10"/>
  <c r="N161" i="10"/>
  <c r="N160" i="10"/>
  <c r="N159" i="10"/>
  <c r="N158" i="10"/>
  <c r="N157" i="10"/>
  <c r="N156" i="10"/>
  <c r="N155" i="10"/>
  <c r="N153" i="10"/>
  <c r="N151" i="10"/>
  <c r="N150" i="10"/>
  <c r="N149" i="10"/>
  <c r="N148" i="10"/>
  <c r="N147" i="10"/>
  <c r="N146" i="10"/>
  <c r="N145" i="10"/>
  <c r="N144" i="10"/>
  <c r="N143" i="10"/>
  <c r="N142" i="10"/>
  <c r="N141" i="10"/>
  <c r="N140" i="10"/>
  <c r="N139" i="10"/>
  <c r="N138" i="10"/>
  <c r="N245" i="10"/>
  <c r="N137" i="10"/>
  <c r="N136" i="10"/>
  <c r="N135" i="10"/>
  <c r="N244" i="10"/>
  <c r="N134" i="10"/>
  <c r="N133" i="10"/>
  <c r="N132" i="10"/>
  <c r="N131" i="10"/>
  <c r="N130" i="10"/>
  <c r="N129" i="10"/>
  <c r="N128" i="10"/>
  <c r="N127" i="10"/>
  <c r="N126" i="10"/>
  <c r="N125" i="10"/>
  <c r="N124" i="10"/>
  <c r="N123" i="10"/>
  <c r="N122" i="10"/>
  <c r="N121" i="10"/>
  <c r="N120" i="10"/>
  <c r="N119" i="10"/>
  <c r="N243" i="10"/>
  <c r="N118" i="10"/>
  <c r="N117" i="10"/>
  <c r="N116" i="10"/>
  <c r="N115" i="10"/>
  <c r="N114" i="10"/>
  <c r="N113" i="10"/>
  <c r="N112" i="10"/>
  <c r="N111" i="10"/>
  <c r="N110" i="10"/>
  <c r="N109" i="10"/>
  <c r="N108" i="10"/>
  <c r="N107" i="10"/>
  <c r="N106" i="10"/>
  <c r="N105" i="10"/>
  <c r="N104" i="10"/>
  <c r="N103" i="10"/>
  <c r="N102" i="10"/>
  <c r="N101" i="10"/>
  <c r="N100" i="10"/>
  <c r="N99" i="10"/>
  <c r="N98" i="10"/>
  <c r="N97" i="10"/>
  <c r="N96" i="10"/>
  <c r="N95" i="10"/>
  <c r="N94" i="10"/>
  <c r="N93" i="10"/>
  <c r="N92" i="10"/>
  <c r="N91" i="10"/>
  <c r="N90" i="10"/>
  <c r="N89" i="10"/>
  <c r="N88" i="10"/>
  <c r="N87" i="10"/>
  <c r="N86" i="10"/>
  <c r="N85" i="10"/>
  <c r="N84" i="10"/>
  <c r="N83" i="10"/>
  <c r="N82" i="10"/>
  <c r="N81" i="10"/>
  <c r="N80" i="10"/>
  <c r="N79" i="10"/>
  <c r="N78" i="10"/>
  <c r="N77" i="10"/>
  <c r="N76" i="10"/>
  <c r="N75" i="10"/>
  <c r="N74" i="10"/>
  <c r="N73" i="10"/>
  <c r="N72" i="10"/>
  <c r="N71" i="10"/>
  <c r="N70" i="10"/>
  <c r="N69" i="10"/>
  <c r="N68" i="10"/>
  <c r="N67" i="10"/>
  <c r="N66" i="10"/>
  <c r="N65" i="10"/>
  <c r="N64" i="10"/>
  <c r="N63" i="10"/>
  <c r="N62" i="10"/>
  <c r="N61" i="10"/>
  <c r="N60" i="10"/>
  <c r="N59" i="10"/>
  <c r="N58" i="10"/>
  <c r="N57" i="10"/>
  <c r="N56" i="10"/>
  <c r="N55" i="10"/>
  <c r="N54" i="10"/>
  <c r="N53" i="10"/>
  <c r="N52" i="10"/>
  <c r="N51" i="10"/>
  <c r="N50" i="10"/>
  <c r="N49" i="10"/>
  <c r="N48" i="10"/>
  <c r="N47" i="10"/>
  <c r="N46" i="10"/>
  <c r="N45" i="10"/>
  <c r="N41" i="10"/>
  <c r="N40" i="10"/>
  <c r="N39" i="10"/>
  <c r="N38" i="10"/>
  <c r="N37" i="10"/>
  <c r="N36" i="10"/>
  <c r="N35" i="10"/>
  <c r="N34" i="10"/>
  <c r="N33" i="10"/>
  <c r="N32" i="10"/>
  <c r="N31" i="10"/>
  <c r="N30" i="10"/>
  <c r="Q30" i="10" s="1"/>
  <c r="N29" i="10"/>
  <c r="N28" i="10"/>
  <c r="N27" i="10"/>
  <c r="N26" i="10"/>
  <c r="N25" i="10"/>
  <c r="N24" i="10"/>
  <c r="N23" i="10"/>
  <c r="N22" i="10"/>
  <c r="N21" i="10"/>
  <c r="N20" i="10"/>
  <c r="N19" i="10"/>
  <c r="N18" i="10"/>
  <c r="N17" i="10"/>
  <c r="N16" i="10"/>
  <c r="N15" i="10"/>
  <c r="N14" i="10"/>
  <c r="N13" i="10"/>
  <c r="Q13" i="10" s="1"/>
  <c r="N12" i="10"/>
  <c r="N11" i="10"/>
  <c r="Q11" i="10" s="1"/>
  <c r="N10" i="10"/>
  <c r="Q10" i="10" s="1"/>
  <c r="N9" i="10"/>
  <c r="Q9" i="10" s="1"/>
  <c r="N8" i="10"/>
  <c r="Q8" i="10" s="1"/>
  <c r="N7" i="10"/>
  <c r="Q7" i="10" s="1"/>
  <c r="N5" i="10"/>
  <c r="L217" i="10"/>
  <c r="L216" i="10"/>
  <c r="L215" i="10"/>
  <c r="L214" i="10"/>
  <c r="L213" i="10"/>
  <c r="L212" i="10"/>
  <c r="L211" i="10"/>
  <c r="L210" i="10"/>
  <c r="L209" i="10"/>
  <c r="L208" i="10"/>
  <c r="L207" i="10"/>
  <c r="L206" i="10"/>
  <c r="L205" i="10"/>
  <c r="L204" i="10"/>
  <c r="L203" i="10"/>
  <c r="L202" i="10"/>
  <c r="L201" i="10"/>
  <c r="L200" i="10"/>
  <c r="L199" i="10"/>
  <c r="L198" i="10"/>
  <c r="L197" i="10"/>
  <c r="L196" i="10"/>
  <c r="L195" i="10"/>
  <c r="L194" i="10"/>
  <c r="L193" i="10"/>
  <c r="L192" i="10"/>
  <c r="L191" i="10"/>
  <c r="L190" i="10"/>
  <c r="L189" i="10"/>
  <c r="L188" i="10"/>
  <c r="L187" i="10"/>
  <c r="L186" i="10"/>
  <c r="L185" i="10"/>
  <c r="L184" i="10"/>
  <c r="L183" i="10"/>
  <c r="L182" i="10"/>
  <c r="L181" i="10"/>
  <c r="L180" i="10"/>
  <c r="L179" i="10"/>
  <c r="L178" i="10"/>
  <c r="L177" i="10"/>
  <c r="L176" i="10"/>
  <c r="L175" i="10"/>
  <c r="L174" i="10"/>
  <c r="L173" i="10"/>
  <c r="L172" i="10"/>
  <c r="L171" i="10"/>
  <c r="L170" i="10"/>
  <c r="L169" i="10"/>
  <c r="L168" i="10"/>
  <c r="L167" i="10"/>
  <c r="L166" i="10"/>
  <c r="L165" i="10"/>
  <c r="L164" i="10"/>
  <c r="L163" i="10"/>
  <c r="L162" i="10"/>
  <c r="L161" i="10"/>
  <c r="L160" i="10"/>
  <c r="L159" i="10"/>
  <c r="L158" i="10"/>
  <c r="L157" i="10"/>
  <c r="L156" i="10"/>
  <c r="L155" i="10"/>
  <c r="L153" i="10"/>
  <c r="L152" i="10"/>
  <c r="L151" i="10"/>
  <c r="L150" i="10"/>
  <c r="L149" i="10"/>
  <c r="L148" i="10"/>
  <c r="L147" i="10"/>
  <c r="L146" i="10"/>
  <c r="L145" i="10"/>
  <c r="L144" i="10"/>
  <c r="L143" i="10"/>
  <c r="L142" i="10"/>
  <c r="L141" i="10"/>
  <c r="L140" i="10"/>
  <c r="L139" i="10"/>
  <c r="L138" i="10"/>
  <c r="L245" i="10"/>
  <c r="L137" i="10"/>
  <c r="L136" i="10"/>
  <c r="L135" i="10"/>
  <c r="L244" i="10"/>
  <c r="L134" i="10"/>
  <c r="L133" i="10"/>
  <c r="L132" i="10"/>
  <c r="L131" i="10"/>
  <c r="L130" i="10"/>
  <c r="L129" i="10"/>
  <c r="L128" i="10"/>
  <c r="L127" i="10"/>
  <c r="L126" i="10"/>
  <c r="L125" i="10"/>
  <c r="L124" i="10"/>
  <c r="L123" i="10"/>
  <c r="L122" i="10"/>
  <c r="L121" i="10"/>
  <c r="L120" i="10"/>
  <c r="L119" i="10"/>
  <c r="L243" i="10"/>
  <c r="L118" i="10"/>
  <c r="L117" i="10"/>
  <c r="L116" i="10"/>
  <c r="L115" i="10"/>
  <c r="L114" i="10"/>
  <c r="L113" i="10"/>
  <c r="L112" i="10"/>
  <c r="L111" i="10"/>
  <c r="L110" i="10"/>
  <c r="L109" i="10"/>
  <c r="L108" i="10"/>
  <c r="L107" i="10"/>
  <c r="L106" i="10"/>
  <c r="L105" i="10"/>
  <c r="L104" i="10"/>
  <c r="L103" i="10"/>
  <c r="L102" i="10"/>
  <c r="L101" i="10"/>
  <c r="L100" i="10"/>
  <c r="L99" i="10"/>
  <c r="L98" i="10"/>
  <c r="L97" i="10"/>
  <c r="L96" i="10"/>
  <c r="L95" i="10"/>
  <c r="L94" i="10"/>
  <c r="L93" i="10"/>
  <c r="L92" i="10"/>
  <c r="L91" i="10"/>
  <c r="L90" i="10"/>
  <c r="L89" i="10"/>
  <c r="L88" i="10"/>
  <c r="L87" i="10"/>
  <c r="L86" i="10"/>
  <c r="L85" i="10"/>
  <c r="L84" i="10"/>
  <c r="L83" i="10"/>
  <c r="L82" i="10"/>
  <c r="L81" i="10"/>
  <c r="L80" i="10"/>
  <c r="L79" i="10"/>
  <c r="L78" i="10"/>
  <c r="L77" i="10"/>
  <c r="L76" i="10"/>
  <c r="L75" i="10"/>
  <c r="L74" i="10"/>
  <c r="L73" i="10"/>
  <c r="L72" i="10"/>
  <c r="L71" i="10"/>
  <c r="L70" i="10"/>
  <c r="L69" i="10"/>
  <c r="L68" i="10"/>
  <c r="L67" i="10"/>
  <c r="L66" i="10"/>
  <c r="L65" i="10"/>
  <c r="L64" i="10"/>
  <c r="L63" i="10"/>
  <c r="L62" i="10"/>
  <c r="L61" i="10"/>
  <c r="L60" i="10"/>
  <c r="L59" i="10"/>
  <c r="L58" i="10"/>
  <c r="L57" i="10"/>
  <c r="L56" i="10"/>
  <c r="L55" i="10"/>
  <c r="L54" i="10"/>
  <c r="L53" i="10"/>
  <c r="L52" i="10"/>
  <c r="L51" i="10"/>
  <c r="L50" i="10"/>
  <c r="L49" i="10"/>
  <c r="L48" i="10"/>
  <c r="L47" i="10"/>
  <c r="L46" i="10"/>
  <c r="L45" i="10"/>
  <c r="L44" i="10"/>
  <c r="L42" i="10"/>
  <c r="L41" i="10"/>
  <c r="L40" i="10"/>
  <c r="L39" i="10"/>
  <c r="L38" i="10"/>
  <c r="L37" i="10"/>
  <c r="L36" i="10"/>
  <c r="L35" i="10"/>
  <c r="L34" i="10"/>
  <c r="L33" i="10"/>
  <c r="L32" i="10"/>
  <c r="L31" i="10"/>
  <c r="L30" i="10"/>
  <c r="L29" i="10"/>
  <c r="L28" i="10"/>
  <c r="L27" i="10"/>
  <c r="L26" i="10"/>
  <c r="L25" i="10"/>
  <c r="L24" i="10"/>
  <c r="L23" i="10"/>
  <c r="L22" i="10"/>
  <c r="L21" i="10"/>
  <c r="L20" i="10"/>
  <c r="L19" i="10"/>
  <c r="L18" i="10"/>
  <c r="L17" i="10"/>
  <c r="L16" i="10"/>
  <c r="L15" i="10"/>
  <c r="L14" i="10"/>
  <c r="L13" i="10"/>
  <c r="L12" i="10"/>
  <c r="L11" i="10"/>
  <c r="L10" i="10"/>
  <c r="L9" i="10"/>
  <c r="L8" i="10"/>
  <c r="L7" i="10"/>
  <c r="L6" i="10"/>
  <c r="L5" i="10"/>
  <c r="G217" i="10" l="1"/>
  <c r="G216" i="10"/>
  <c r="G215" i="10"/>
  <c r="G214" i="10"/>
  <c r="G213" i="10"/>
  <c r="G212" i="10"/>
  <c r="G211" i="10"/>
  <c r="G210" i="10"/>
  <c r="G209" i="10"/>
  <c r="G208" i="10"/>
  <c r="G207" i="10"/>
  <c r="G206" i="10"/>
  <c r="G205" i="10"/>
  <c r="G204" i="10"/>
  <c r="G203" i="10"/>
  <c r="G202" i="10"/>
  <c r="G201" i="10"/>
  <c r="G200" i="10"/>
  <c r="G199" i="10"/>
  <c r="G198" i="10"/>
  <c r="G197" i="10"/>
  <c r="G196" i="10"/>
  <c r="G195" i="10"/>
  <c r="G194" i="10"/>
  <c r="G193" i="10"/>
  <c r="G192" i="10"/>
  <c r="G191" i="10"/>
  <c r="G190" i="10"/>
  <c r="G189" i="10"/>
  <c r="G188" i="10"/>
  <c r="G187" i="10"/>
  <c r="G186" i="10"/>
  <c r="G185" i="10"/>
  <c r="G184" i="10"/>
  <c r="G183" i="10"/>
  <c r="G182" i="10"/>
  <c r="G181" i="10"/>
  <c r="G180" i="10"/>
  <c r="G179" i="10"/>
  <c r="G178" i="10"/>
  <c r="G177" i="10"/>
  <c r="G176" i="10"/>
  <c r="G175" i="10"/>
  <c r="G174" i="10"/>
  <c r="G173" i="10"/>
  <c r="G172" i="10"/>
  <c r="G171" i="10"/>
  <c r="G170" i="10"/>
  <c r="G169" i="10"/>
  <c r="G168" i="10"/>
  <c r="G167" i="10"/>
  <c r="G166" i="10"/>
  <c r="G165" i="10"/>
  <c r="G164" i="10"/>
  <c r="G163" i="10"/>
  <c r="G162" i="10"/>
  <c r="G161" i="10"/>
  <c r="G160" i="10"/>
  <c r="G159" i="10"/>
  <c r="G158" i="10"/>
  <c r="G157" i="10"/>
  <c r="G156" i="10"/>
  <c r="G155" i="10"/>
  <c r="G153" i="10"/>
  <c r="G152" i="10"/>
  <c r="G151" i="10"/>
  <c r="G150" i="10"/>
  <c r="G149" i="10"/>
  <c r="G148" i="10"/>
  <c r="G147" i="10"/>
  <c r="G146" i="10"/>
  <c r="G145" i="10"/>
  <c r="G144" i="10"/>
  <c r="G143" i="10"/>
  <c r="G142" i="10"/>
  <c r="G141" i="10"/>
  <c r="G140" i="10"/>
  <c r="G139" i="10"/>
  <c r="G138" i="10"/>
  <c r="G137" i="10"/>
  <c r="G136" i="10"/>
  <c r="G135" i="10"/>
  <c r="G134" i="10"/>
  <c r="G133" i="10"/>
  <c r="G132" i="10"/>
  <c r="G131" i="10"/>
  <c r="G130" i="10"/>
  <c r="G129" i="10"/>
  <c r="G128" i="10"/>
  <c r="G127" i="10"/>
  <c r="G126" i="10"/>
  <c r="G125" i="10"/>
  <c r="G124" i="10"/>
  <c r="G123" i="10"/>
  <c r="G122" i="10"/>
  <c r="G121" i="10"/>
  <c r="G120" i="10"/>
  <c r="G119" i="10"/>
  <c r="G118" i="10"/>
  <c r="G117" i="10"/>
  <c r="G116" i="10"/>
  <c r="G115" i="10"/>
  <c r="G114" i="10"/>
  <c r="G113" i="10"/>
  <c r="G112" i="10"/>
  <c r="G111" i="10"/>
  <c r="G110" i="10"/>
  <c r="G109" i="10"/>
  <c r="G108" i="10"/>
  <c r="G107" i="10"/>
  <c r="G106" i="10"/>
  <c r="G105" i="10"/>
  <c r="G104" i="10"/>
  <c r="G103" i="10"/>
  <c r="G102" i="10"/>
  <c r="G101" i="10"/>
  <c r="G100" i="10"/>
  <c r="G99" i="10"/>
  <c r="G98" i="10"/>
  <c r="G97" i="10"/>
  <c r="G96" i="10"/>
  <c r="G95" i="10"/>
  <c r="G94" i="10"/>
  <c r="G93" i="10"/>
  <c r="G92" i="10"/>
  <c r="G91" i="10"/>
  <c r="G90" i="10"/>
  <c r="G89" i="10"/>
  <c r="G88" i="10"/>
  <c r="G87" i="10"/>
  <c r="G86" i="10"/>
  <c r="G85" i="10"/>
  <c r="G84" i="10"/>
  <c r="G83" i="10"/>
  <c r="G82" i="10"/>
  <c r="G81" i="10"/>
  <c r="G80" i="10"/>
  <c r="G79" i="10"/>
  <c r="G78" i="10"/>
  <c r="G77" i="10"/>
  <c r="G76" i="10"/>
  <c r="G75" i="10"/>
  <c r="G74" i="10"/>
  <c r="G73" i="10"/>
  <c r="G72" i="10"/>
  <c r="G71" i="10"/>
  <c r="G70" i="10"/>
  <c r="G69" i="10"/>
  <c r="G68" i="10"/>
  <c r="G67" i="10"/>
  <c r="G66" i="10"/>
  <c r="G65" i="10"/>
  <c r="G64" i="10"/>
  <c r="G63" i="10"/>
  <c r="G62" i="10"/>
  <c r="G61" i="10"/>
  <c r="G60" i="10"/>
  <c r="G59" i="10"/>
  <c r="G58" i="10"/>
  <c r="G57" i="10"/>
  <c r="G56" i="10"/>
  <c r="G55" i="10"/>
  <c r="G54" i="10"/>
  <c r="G53" i="10"/>
  <c r="G52" i="10"/>
  <c r="G51" i="10"/>
  <c r="G50" i="10"/>
  <c r="G49" i="10"/>
  <c r="G48" i="10"/>
  <c r="G47" i="10"/>
  <c r="G46" i="10"/>
  <c r="G45" i="10"/>
  <c r="G44" i="10"/>
  <c r="G42" i="10"/>
  <c r="G41" i="10"/>
  <c r="G40" i="10"/>
  <c r="G39" i="10"/>
  <c r="G38" i="10"/>
  <c r="G37" i="10"/>
  <c r="G36" i="10"/>
  <c r="G35" i="10"/>
  <c r="G34" i="10"/>
  <c r="G33" i="10"/>
  <c r="G32" i="10"/>
  <c r="G31" i="10"/>
  <c r="G30" i="10"/>
  <c r="G29" i="10"/>
  <c r="G28" i="10"/>
  <c r="G27" i="10"/>
  <c r="G26" i="10"/>
  <c r="G25" i="10"/>
  <c r="G24" i="10"/>
  <c r="G23" i="10"/>
  <c r="G22" i="10"/>
  <c r="G21" i="10"/>
  <c r="G20" i="10"/>
  <c r="G19" i="10"/>
  <c r="G18" i="10"/>
  <c r="G17" i="10"/>
  <c r="G16" i="10"/>
  <c r="G15" i="10"/>
  <c r="G14" i="10"/>
  <c r="G13" i="10"/>
  <c r="G12" i="10"/>
  <c r="G11" i="10"/>
  <c r="G10" i="10"/>
  <c r="G9" i="10"/>
  <c r="G8" i="10"/>
  <c r="G7" i="10"/>
  <c r="G6" i="10"/>
  <c r="G5" i="10"/>
  <c r="J151" i="10"/>
  <c r="J217" i="10"/>
  <c r="J150" i="10"/>
  <c r="J197" i="10"/>
  <c r="J176" i="10"/>
  <c r="J51" i="10"/>
  <c r="J12" i="10"/>
  <c r="J196" i="10"/>
  <c r="J21" i="10"/>
  <c r="J216" i="10"/>
  <c r="J40" i="10"/>
  <c r="J149" i="10"/>
  <c r="J20" i="10"/>
  <c r="J148" i="10"/>
  <c r="J29" i="10"/>
  <c r="J11" i="10"/>
  <c r="J147" i="10"/>
  <c r="J163" i="10"/>
  <c r="J19" i="10"/>
  <c r="J146" i="10"/>
  <c r="J162" i="10"/>
  <c r="J50" i="10"/>
  <c r="J145" i="10"/>
  <c r="J28" i="10"/>
  <c r="J144" i="10"/>
  <c r="J35" i="10"/>
  <c r="J27" i="10"/>
  <c r="J175" i="10"/>
  <c r="J143" i="10"/>
  <c r="J142" i="10"/>
  <c r="J201" i="10"/>
  <c r="J141" i="10"/>
  <c r="J140" i="10"/>
  <c r="J139" i="10"/>
  <c r="J7" i="10"/>
  <c r="J169" i="10"/>
  <c r="J138" i="10"/>
  <c r="J5" i="10"/>
  <c r="J245" i="10"/>
  <c r="J137" i="10"/>
  <c r="J49" i="10"/>
  <c r="J136" i="10"/>
  <c r="J195" i="10"/>
  <c r="J135" i="10"/>
  <c r="J244" i="10"/>
  <c r="J26" i="10"/>
  <c r="J194" i="10"/>
  <c r="J193" i="10"/>
  <c r="J192" i="10"/>
  <c r="J134" i="10"/>
  <c r="J48" i="10"/>
  <c r="J18" i="10"/>
  <c r="J133" i="10"/>
  <c r="J132" i="10"/>
  <c r="J131" i="10"/>
  <c r="J130" i="10"/>
  <c r="J129" i="10"/>
  <c r="J128" i="10"/>
  <c r="J191" i="10"/>
  <c r="J215" i="10"/>
  <c r="J127" i="10"/>
  <c r="J198" i="10"/>
  <c r="J200" i="10"/>
  <c r="J47" i="10"/>
  <c r="J126" i="10"/>
  <c r="J30" i="10"/>
  <c r="J125" i="10"/>
  <c r="J37" i="10"/>
  <c r="J214" i="10"/>
  <c r="J124" i="10"/>
  <c r="J123" i="10"/>
  <c r="J34" i="10"/>
  <c r="J122" i="10"/>
  <c r="J121" i="10"/>
  <c r="J39" i="10"/>
  <c r="J120" i="10"/>
  <c r="J213" i="10"/>
  <c r="J33" i="10"/>
  <c r="J190" i="10"/>
  <c r="J212" i="10"/>
  <c r="J32" i="10"/>
  <c r="J119" i="10"/>
  <c r="J243" i="10"/>
  <c r="J118" i="10"/>
  <c r="J117" i="10"/>
  <c r="J116" i="10"/>
  <c r="J17" i="10"/>
  <c r="J211" i="10"/>
  <c r="J115" i="10"/>
  <c r="J114" i="10"/>
  <c r="J113" i="10"/>
  <c r="J210" i="10"/>
  <c r="J209" i="10"/>
  <c r="J112" i="10"/>
  <c r="J168" i="10"/>
  <c r="J111" i="10"/>
  <c r="J10" i="10"/>
  <c r="J110" i="10"/>
  <c r="J174" i="10"/>
  <c r="J109" i="10"/>
  <c r="J108" i="10"/>
  <c r="J107" i="10"/>
  <c r="J106" i="10"/>
  <c r="J25" i="10"/>
  <c r="J24" i="10"/>
  <c r="J105" i="10"/>
  <c r="J208" i="10"/>
  <c r="J167" i="10"/>
  <c r="J104" i="10"/>
  <c r="J103" i="10"/>
  <c r="J102" i="10"/>
  <c r="J101" i="10"/>
  <c r="J100" i="10"/>
  <c r="J16" i="10"/>
  <c r="J99" i="10"/>
  <c r="J98" i="10"/>
  <c r="J189" i="10"/>
  <c r="J188" i="10"/>
  <c r="J207" i="10"/>
  <c r="J97" i="10"/>
  <c r="J96" i="10"/>
  <c r="J41" i="10"/>
  <c r="J161" i="10"/>
  <c r="J95" i="10"/>
  <c r="J94" i="10"/>
  <c r="J93" i="10"/>
  <c r="J173" i="10"/>
  <c r="J187" i="10"/>
  <c r="J186" i="10"/>
  <c r="J92" i="10"/>
  <c r="J185" i="10"/>
  <c r="J36" i="10"/>
  <c r="J164" i="10"/>
  <c r="J91" i="10"/>
  <c r="J90" i="10"/>
  <c r="J89" i="10"/>
  <c r="J88" i="10"/>
  <c r="J31" i="10"/>
  <c r="J160" i="10"/>
  <c r="J87" i="10"/>
  <c r="J86" i="10"/>
  <c r="J199" i="10"/>
  <c r="J85" i="10"/>
  <c r="J184" i="10"/>
  <c r="J46" i="10"/>
  <c r="J84" i="10"/>
  <c r="J183" i="10"/>
  <c r="J182" i="10"/>
  <c r="J83" i="10"/>
  <c r="J82" i="10"/>
  <c r="J81" i="10"/>
  <c r="J153" i="10"/>
  <c r="J159" i="10"/>
  <c r="J45" i="10"/>
  <c r="J80" i="10"/>
  <c r="J206" i="10"/>
  <c r="J79" i="10"/>
  <c r="J78" i="10"/>
  <c r="J77" i="10"/>
  <c r="J76" i="10"/>
  <c r="J75" i="10"/>
  <c r="J74" i="10"/>
  <c r="J181" i="10"/>
  <c r="J73" i="10"/>
  <c r="J205" i="10"/>
  <c r="J15" i="10"/>
  <c r="J180" i="10"/>
  <c r="J9" i="10"/>
  <c r="J204" i="10"/>
  <c r="J13" i="10"/>
  <c r="J38" i="10"/>
  <c r="J158" i="10"/>
  <c r="J72" i="10"/>
  <c r="J71" i="10"/>
  <c r="J70" i="10"/>
  <c r="J69" i="10"/>
  <c r="J44" i="10"/>
  <c r="J157" i="10"/>
  <c r="J68" i="10"/>
  <c r="J67" i="10"/>
  <c r="J179" i="10"/>
  <c r="J66" i="10"/>
  <c r="J65" i="10"/>
  <c r="J172" i="10"/>
  <c r="J171" i="10"/>
  <c r="J64" i="10"/>
  <c r="J166" i="10"/>
  <c r="J63" i="10"/>
  <c r="J152" i="10"/>
  <c r="J43" i="10"/>
  <c r="J62" i="10"/>
  <c r="J61" i="10"/>
  <c r="J156" i="10"/>
  <c r="J165" i="10"/>
  <c r="J60" i="10"/>
  <c r="J23" i="10"/>
  <c r="J203" i="10"/>
  <c r="J178" i="10"/>
  <c r="J42" i="10"/>
  <c r="J59" i="10"/>
  <c r="J202" i="10"/>
  <c r="J58" i="10"/>
  <c r="J57" i="10"/>
  <c r="J155" i="10"/>
  <c r="J56" i="10"/>
  <c r="J55" i="10"/>
  <c r="J170" i="10"/>
  <c r="J54" i="10"/>
  <c r="J8" i="10"/>
  <c r="J22" i="10"/>
  <c r="J53" i="10"/>
  <c r="J14" i="10"/>
  <c r="J177" i="10"/>
  <c r="J154" i="10"/>
  <c r="J52" i="10"/>
  <c r="A6" i="6" l="1"/>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A141" i="6" s="1"/>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E173" i="8" l="1"/>
  <c r="AF172" i="8"/>
  <c r="AE172" i="8"/>
  <c r="AD172" i="8"/>
  <c r="AF171" i="8"/>
  <c r="AE171" i="8"/>
  <c r="AD171" i="8"/>
  <c r="AF170" i="8"/>
  <c r="AE170" i="8"/>
  <c r="AD170" i="8"/>
  <c r="AF169" i="8"/>
  <c r="AE169" i="8"/>
  <c r="AD169" i="8"/>
  <c r="AF168" i="8"/>
  <c r="AE168" i="8"/>
  <c r="AD168" i="8"/>
  <c r="AF167" i="8"/>
  <c r="AE167" i="8"/>
  <c r="AD167" i="8"/>
  <c r="AF166" i="8"/>
  <c r="AE166" i="8"/>
  <c r="AD166" i="8"/>
  <c r="AF165" i="8"/>
  <c r="AE165" i="8"/>
  <c r="AD165" i="8"/>
  <c r="AF164" i="8"/>
  <c r="AE164" i="8"/>
  <c r="AD164" i="8"/>
  <c r="AF163" i="8"/>
  <c r="AE163" i="8"/>
  <c r="AD163" i="8"/>
  <c r="AF162" i="8"/>
  <c r="AE162" i="8"/>
  <c r="AD162" i="8"/>
  <c r="AF161" i="8"/>
  <c r="AE161" i="8"/>
  <c r="AD161" i="8"/>
  <c r="Z161" i="8"/>
  <c r="AF160" i="8"/>
  <c r="AE160" i="8"/>
  <c r="AD160" i="8"/>
  <c r="AF159" i="8"/>
  <c r="AE159" i="8"/>
  <c r="AD159" i="8"/>
  <c r="AF158" i="8"/>
  <c r="AE158" i="8"/>
  <c r="AD158" i="8"/>
  <c r="AF157" i="8"/>
  <c r="AE157" i="8"/>
  <c r="AD157" i="8"/>
  <c r="AF156" i="8"/>
  <c r="AE156" i="8"/>
  <c r="AD156" i="8"/>
  <c r="AF155" i="8"/>
  <c r="AE155" i="8"/>
  <c r="AD155" i="8"/>
  <c r="AF154" i="8"/>
  <c r="AE154" i="8"/>
  <c r="AD154" i="8"/>
  <c r="AF153" i="8"/>
  <c r="AE153" i="8"/>
  <c r="AD153" i="8"/>
  <c r="AF152" i="8"/>
  <c r="AE152" i="8"/>
  <c r="AD152" i="8"/>
  <c r="AF151" i="8"/>
  <c r="AE151" i="8"/>
  <c r="AD151" i="8"/>
  <c r="AF150" i="8"/>
  <c r="AE150" i="8"/>
  <c r="AD150" i="8"/>
  <c r="AF149" i="8"/>
  <c r="AE149" i="8"/>
  <c r="AD149" i="8"/>
  <c r="AF148" i="8"/>
  <c r="AE148" i="8"/>
  <c r="AD148" i="8"/>
  <c r="AF147" i="8"/>
  <c r="AE147" i="8"/>
  <c r="AD147" i="8"/>
  <c r="AF146" i="8"/>
  <c r="AE146" i="8"/>
  <c r="AD146" i="8"/>
  <c r="AF145" i="8"/>
  <c r="AE145" i="8"/>
  <c r="AD145" i="8"/>
  <c r="AF144" i="8"/>
  <c r="AE144" i="8"/>
  <c r="AD144" i="8"/>
  <c r="AF143" i="8"/>
  <c r="AE143" i="8"/>
  <c r="AD143" i="8"/>
  <c r="AF142" i="8"/>
  <c r="AE142" i="8"/>
  <c r="AD142" i="8"/>
  <c r="AF141" i="8"/>
  <c r="AE141" i="8"/>
  <c r="AD141" i="8"/>
  <c r="Z141" i="8"/>
  <c r="AF140" i="8"/>
  <c r="AE140" i="8"/>
  <c r="AD140" i="8"/>
  <c r="AF139" i="8"/>
  <c r="AE139" i="8"/>
  <c r="AD139" i="8"/>
  <c r="AF138" i="8"/>
  <c r="AE138" i="8"/>
  <c r="AD138" i="8"/>
  <c r="AF137" i="8"/>
  <c r="AE137" i="8"/>
  <c r="AD137" i="8"/>
  <c r="AF136" i="8"/>
  <c r="AE136" i="8"/>
  <c r="AD136" i="8"/>
  <c r="AF135" i="8"/>
  <c r="AE135" i="8"/>
  <c r="AD135" i="8"/>
  <c r="AF134" i="8"/>
  <c r="AE134" i="8"/>
  <c r="AD134" i="8"/>
  <c r="AF133" i="8"/>
  <c r="AE133" i="8"/>
  <c r="AD133" i="8"/>
  <c r="AF132" i="8"/>
  <c r="AE132" i="8"/>
  <c r="AD132" i="8"/>
  <c r="AF131" i="8"/>
  <c r="AE131" i="8"/>
  <c r="AD131" i="8"/>
  <c r="AF130" i="8"/>
  <c r="AE130" i="8"/>
  <c r="AD130" i="8"/>
  <c r="AF129" i="8"/>
  <c r="AE129" i="8"/>
  <c r="AD129" i="8"/>
  <c r="AF128" i="8"/>
  <c r="AE128" i="8"/>
  <c r="AD128" i="8"/>
  <c r="AF127" i="8"/>
  <c r="AE127" i="8"/>
  <c r="AD127" i="8"/>
  <c r="AF126" i="8"/>
  <c r="AE126" i="8"/>
  <c r="AD126" i="8"/>
  <c r="AF125" i="8"/>
  <c r="AE125" i="8"/>
  <c r="AD125" i="8"/>
  <c r="AF124" i="8"/>
  <c r="AE124" i="8"/>
  <c r="AD124" i="8"/>
  <c r="AF123" i="8"/>
  <c r="AE123" i="8"/>
  <c r="AD123" i="8"/>
  <c r="AF122" i="8"/>
  <c r="AE122" i="8"/>
  <c r="AD122" i="8"/>
  <c r="AF121" i="8"/>
  <c r="AE121" i="8"/>
  <c r="AD121" i="8"/>
  <c r="AF120" i="8"/>
  <c r="AE120" i="8"/>
  <c r="AD120" i="8"/>
  <c r="AF119" i="8"/>
  <c r="AE119" i="8"/>
  <c r="AD119" i="8"/>
  <c r="AF118" i="8"/>
  <c r="AE118" i="8"/>
  <c r="AD118" i="8"/>
  <c r="AF117" i="8"/>
  <c r="AE117" i="8"/>
  <c r="AD117" i="8"/>
  <c r="AF116" i="8"/>
  <c r="AE116" i="8"/>
  <c r="AD116" i="8"/>
  <c r="AF115" i="8"/>
  <c r="AE115" i="8"/>
  <c r="AD115" i="8"/>
  <c r="AF114" i="8"/>
  <c r="AE114" i="8"/>
  <c r="AD114" i="8"/>
  <c r="AF113" i="8"/>
  <c r="AE113" i="8"/>
  <c r="AD113" i="8"/>
  <c r="AF112" i="8"/>
  <c r="AE112" i="8"/>
  <c r="AD112" i="8"/>
  <c r="AF111" i="8"/>
  <c r="AE111" i="8"/>
  <c r="AD111" i="8"/>
  <c r="AF110" i="8"/>
  <c r="AE110" i="8"/>
  <c r="AD110" i="8"/>
  <c r="AF109" i="8"/>
  <c r="AE109" i="8"/>
  <c r="AD109" i="8"/>
  <c r="AF108" i="8"/>
  <c r="AE108" i="8"/>
  <c r="AD108" i="8"/>
  <c r="AF107" i="8"/>
  <c r="AE107" i="8"/>
  <c r="AD107" i="8"/>
  <c r="AF106" i="8"/>
  <c r="AE106" i="8"/>
  <c r="AD106" i="8"/>
  <c r="AF105" i="8"/>
  <c r="AE105" i="8"/>
  <c r="AD105" i="8"/>
  <c r="AF104" i="8"/>
  <c r="AE104" i="8"/>
  <c r="AD104" i="8"/>
  <c r="AF103" i="8"/>
  <c r="AE103" i="8"/>
  <c r="AD103" i="8"/>
  <c r="AF102" i="8"/>
  <c r="AE102" i="8"/>
  <c r="AD102" i="8"/>
  <c r="AF101" i="8"/>
  <c r="AE101" i="8"/>
  <c r="AD101" i="8"/>
  <c r="AF100" i="8"/>
  <c r="AE100" i="8"/>
  <c r="AD100" i="8"/>
  <c r="AF99" i="8"/>
  <c r="AE99" i="8"/>
  <c r="AD99" i="8"/>
  <c r="AF98" i="8"/>
  <c r="AE98" i="8"/>
  <c r="AD98" i="8"/>
  <c r="AF97" i="8"/>
  <c r="AE97" i="8"/>
  <c r="AD97" i="8"/>
  <c r="AF96" i="8"/>
  <c r="AE96" i="8"/>
  <c r="AD96" i="8"/>
  <c r="AF95" i="8"/>
  <c r="AE95" i="8"/>
  <c r="AD95" i="8"/>
  <c r="AF94" i="8"/>
  <c r="AE94" i="8"/>
  <c r="AD94" i="8"/>
  <c r="AF93" i="8"/>
  <c r="AE93" i="8"/>
  <c r="AD93" i="8"/>
  <c r="AF92" i="8"/>
  <c r="AE92" i="8"/>
  <c r="AD92" i="8"/>
  <c r="AF91" i="8"/>
  <c r="AE91" i="8"/>
  <c r="AD91" i="8"/>
  <c r="AF90" i="8"/>
  <c r="AE90" i="8"/>
  <c r="AD90" i="8"/>
  <c r="AF89" i="8"/>
  <c r="AE89" i="8"/>
  <c r="AD89" i="8"/>
  <c r="AF88" i="8"/>
  <c r="AE88" i="8"/>
  <c r="AD88" i="8"/>
  <c r="AF87" i="8"/>
  <c r="AE87" i="8"/>
  <c r="AD87" i="8"/>
  <c r="AF86" i="8"/>
  <c r="AE86" i="8"/>
  <c r="AD86" i="8"/>
  <c r="AF85" i="8"/>
  <c r="AE85" i="8"/>
  <c r="AD85" i="8"/>
  <c r="AF84" i="8"/>
  <c r="AE84" i="8"/>
  <c r="AD84" i="8"/>
  <c r="AF83" i="8"/>
  <c r="AE83" i="8"/>
  <c r="AD83" i="8"/>
  <c r="AF82" i="8"/>
  <c r="AE82" i="8"/>
  <c r="AD82" i="8"/>
  <c r="AF81" i="8"/>
  <c r="AE81" i="8"/>
  <c r="AD81" i="8"/>
  <c r="AF80" i="8"/>
  <c r="AE80" i="8"/>
  <c r="AD80" i="8"/>
  <c r="AF79" i="8"/>
  <c r="AE79" i="8"/>
  <c r="AD79" i="8"/>
  <c r="AF78" i="8"/>
  <c r="AE78" i="8"/>
  <c r="AD78" i="8"/>
  <c r="AF77" i="8"/>
  <c r="AE77" i="8"/>
  <c r="AD77" i="8"/>
  <c r="AF76" i="8"/>
  <c r="AE76" i="8"/>
  <c r="AD76" i="8"/>
  <c r="AF75" i="8"/>
  <c r="AE75" i="8"/>
  <c r="AD75" i="8"/>
  <c r="AF74" i="8"/>
  <c r="AE74" i="8"/>
  <c r="AD74" i="8"/>
  <c r="AF73" i="8"/>
  <c r="AE73" i="8"/>
  <c r="AD73" i="8"/>
  <c r="AF72" i="8"/>
  <c r="AE72" i="8"/>
  <c r="AD72" i="8"/>
  <c r="AF71" i="8"/>
  <c r="AE71" i="8"/>
  <c r="AD71" i="8"/>
  <c r="AF70" i="8"/>
  <c r="AE70" i="8"/>
  <c r="AD70" i="8"/>
  <c r="AF69" i="8"/>
  <c r="AE69" i="8"/>
  <c r="AD69" i="8"/>
  <c r="AF68" i="8"/>
  <c r="AE68" i="8"/>
  <c r="AD68" i="8"/>
  <c r="AF67" i="8"/>
  <c r="AE67" i="8"/>
  <c r="AD67" i="8"/>
  <c r="AF66" i="8"/>
  <c r="AE66" i="8"/>
  <c r="AD66" i="8"/>
  <c r="AF65" i="8"/>
  <c r="AE65" i="8"/>
  <c r="AD65" i="8"/>
  <c r="AF64" i="8"/>
  <c r="AE64" i="8"/>
  <c r="AD64" i="8"/>
  <c r="AF63" i="8"/>
  <c r="AE63" i="8"/>
  <c r="AD63" i="8"/>
  <c r="AF62" i="8"/>
  <c r="AE62" i="8"/>
  <c r="AD62" i="8"/>
  <c r="AF61" i="8"/>
  <c r="AE61" i="8"/>
  <c r="AD61" i="8"/>
  <c r="AF60" i="8"/>
  <c r="AE60" i="8"/>
  <c r="AD60" i="8"/>
  <c r="AF59" i="8"/>
  <c r="AE59" i="8"/>
  <c r="AD59" i="8"/>
  <c r="AF58" i="8"/>
  <c r="AE58" i="8"/>
  <c r="AD58" i="8"/>
  <c r="AF57" i="8"/>
  <c r="AE57" i="8"/>
  <c r="AD57" i="8"/>
  <c r="AF56" i="8"/>
  <c r="AE56" i="8"/>
  <c r="AD56" i="8"/>
  <c r="AF55" i="8"/>
  <c r="AE55" i="8"/>
  <c r="AD55" i="8"/>
  <c r="AF54" i="8"/>
  <c r="AE54" i="8"/>
  <c r="AD54" i="8"/>
  <c r="AF53" i="8"/>
  <c r="AE53" i="8"/>
  <c r="AD53" i="8"/>
  <c r="AF52" i="8"/>
  <c r="AE52" i="8"/>
  <c r="AD52" i="8"/>
  <c r="AF51" i="8"/>
  <c r="AE51" i="8"/>
  <c r="AD51" i="8"/>
  <c r="AF50" i="8"/>
  <c r="AE50" i="8"/>
  <c r="AD50" i="8"/>
  <c r="AF49" i="8"/>
  <c r="AE49" i="8"/>
  <c r="AD49" i="8"/>
  <c r="AF48" i="8"/>
  <c r="AE48" i="8"/>
  <c r="AD48" i="8"/>
  <c r="AF47" i="8"/>
  <c r="AE47" i="8"/>
  <c r="AD47" i="8"/>
  <c r="AF46" i="8"/>
  <c r="AE46" i="8"/>
  <c r="AD46" i="8"/>
  <c r="AF45" i="8"/>
  <c r="AE45" i="8"/>
  <c r="AD45" i="8"/>
  <c r="AF44" i="8"/>
  <c r="AE44" i="8"/>
  <c r="AD44" i="8"/>
  <c r="AF43" i="8"/>
  <c r="AE43" i="8"/>
  <c r="AD43" i="8"/>
  <c r="AF42" i="8"/>
  <c r="AE42" i="8"/>
  <c r="AD42" i="8"/>
  <c r="AF41" i="8"/>
  <c r="AE41" i="8"/>
  <c r="AD41" i="8"/>
  <c r="AF40" i="8"/>
  <c r="AE40" i="8"/>
  <c r="AD40" i="8"/>
  <c r="AF39" i="8"/>
  <c r="AE39" i="8"/>
  <c r="AD39" i="8"/>
  <c r="AF38" i="8"/>
  <c r="AE38" i="8"/>
  <c r="AD38" i="8"/>
  <c r="AF37" i="8"/>
  <c r="AE37" i="8"/>
  <c r="AD37" i="8"/>
  <c r="AF36" i="8"/>
  <c r="AE36" i="8"/>
  <c r="AD36" i="8"/>
  <c r="AF35" i="8"/>
  <c r="AE35" i="8"/>
  <c r="AD35" i="8"/>
  <c r="AF34" i="8"/>
  <c r="AE34" i="8"/>
  <c r="AD34" i="8"/>
  <c r="AF33" i="8"/>
  <c r="AE33" i="8"/>
  <c r="AD33" i="8"/>
  <c r="AF32" i="8"/>
  <c r="AE32" i="8"/>
  <c r="AD32" i="8"/>
  <c r="AF31" i="8"/>
  <c r="AE31" i="8"/>
  <c r="AD31" i="8"/>
  <c r="AF30" i="8"/>
  <c r="AE30" i="8"/>
  <c r="AD30" i="8"/>
  <c r="AF29" i="8"/>
  <c r="AE29" i="8"/>
  <c r="AD29" i="8"/>
  <c r="AF28" i="8"/>
  <c r="AE28" i="8"/>
  <c r="AD28" i="8"/>
  <c r="AF27" i="8"/>
  <c r="AE27" i="8"/>
  <c r="AD27" i="8"/>
  <c r="AF26" i="8"/>
  <c r="AE26" i="8"/>
  <c r="AD26" i="8"/>
  <c r="AF25" i="8"/>
  <c r="AE25" i="8"/>
  <c r="AD25" i="8"/>
  <c r="AF24" i="8"/>
  <c r="AE24" i="8"/>
  <c r="AD24" i="8"/>
  <c r="AF23" i="8"/>
  <c r="AE23" i="8"/>
  <c r="AD23" i="8"/>
  <c r="AF22" i="8"/>
  <c r="AE22" i="8"/>
  <c r="AD22" i="8"/>
  <c r="AF21" i="8"/>
  <c r="AE21" i="8"/>
  <c r="AD21" i="8"/>
  <c r="AF20" i="8"/>
  <c r="AE20" i="8"/>
  <c r="AD20" i="8"/>
  <c r="AF19" i="8"/>
  <c r="AE19" i="8"/>
  <c r="AD19" i="8"/>
  <c r="AF18" i="8"/>
  <c r="AE18" i="8"/>
  <c r="AD18" i="8"/>
  <c r="AF17" i="8"/>
  <c r="AE17" i="8"/>
  <c r="AD17" i="8"/>
  <c r="AF16" i="8"/>
  <c r="AE16" i="8"/>
  <c r="AD16" i="8"/>
  <c r="AF15" i="8"/>
  <c r="AE15" i="8"/>
  <c r="AD15" i="8"/>
  <c r="AF14" i="8"/>
  <c r="AE14" i="8"/>
  <c r="AD14" i="8"/>
  <c r="AF13" i="8"/>
  <c r="AE13" i="8"/>
  <c r="AD13" i="8"/>
  <c r="AF12" i="8"/>
  <c r="AE12" i="8"/>
  <c r="AD12" i="8"/>
  <c r="AF11" i="8"/>
  <c r="AE11" i="8"/>
  <c r="AD11" i="8"/>
  <c r="AF10" i="8"/>
  <c r="AE10" i="8"/>
  <c r="AD10" i="8"/>
  <c r="AF9" i="8"/>
  <c r="AE9" i="8"/>
  <c r="AD9" i="8"/>
  <c r="AF8" i="8"/>
  <c r="AE8" i="8"/>
  <c r="AD8" i="8"/>
  <c r="AF7" i="8"/>
  <c r="AE7" i="8"/>
  <c r="AD7" i="8"/>
  <c r="AF6" i="8"/>
  <c r="AE6" i="8"/>
  <c r="AD6" i="8"/>
  <c r="AF5" i="8"/>
  <c r="AE5" i="8"/>
  <c r="AD5" i="8"/>
  <c r="A6" i="5" l="1"/>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l="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M234" i="5"/>
  <c r="M238" i="5" s="1"/>
  <c r="A215" i="5" l="1"/>
  <c r="A216" i="5" s="1"/>
  <c r="A217" i="5" s="1"/>
  <c r="A218" i="5" s="1"/>
  <c r="A219" i="5" s="1"/>
  <c r="A220" i="5" s="1"/>
  <c r="A221" i="5" s="1"/>
  <c r="A222" i="5" s="1"/>
  <c r="A223" i="5" s="1"/>
  <c r="A224" i="5" s="1"/>
  <c r="A225" i="5" s="1"/>
  <c r="A226" i="5" s="1"/>
  <c r="A227" i="5" s="1"/>
  <c r="A228" i="5" s="1"/>
  <c r="A229" i="5" s="1"/>
  <c r="A230" i="5" s="1"/>
  <c r="A231" i="5" s="1"/>
  <c r="A232" i="5" s="1"/>
  <c r="X3" i="5"/>
  <c r="M240" i="4"/>
  <c r="M244" i="4" s="1"/>
  <c r="Z238" i="4"/>
  <c r="Z237" i="4"/>
  <c r="Z236" i="4"/>
  <c r="Z235" i="4"/>
  <c r="Z234" i="4"/>
  <c r="Z233" i="4"/>
  <c r="Z232" i="4"/>
  <c r="Z231" i="4"/>
  <c r="Z230" i="4"/>
  <c r="Z229" i="4"/>
  <c r="Z228" i="4"/>
  <c r="Z227" i="4"/>
  <c r="Z226" i="4"/>
  <c r="Z225" i="4"/>
  <c r="Z224" i="4"/>
  <c r="Z223" i="4"/>
  <c r="Z222" i="4"/>
  <c r="Z221" i="4"/>
  <c r="Z220" i="4"/>
  <c r="Z219" i="4"/>
  <c r="Z218" i="4"/>
  <c r="Z217" i="4"/>
  <c r="Z216" i="4"/>
  <c r="Z215" i="4"/>
  <c r="Z214" i="4"/>
  <c r="Z213" i="4"/>
  <c r="Z212" i="4"/>
  <c r="Z211" i="4"/>
  <c r="Z210" i="4"/>
  <c r="Z209" i="4"/>
  <c r="Z208" i="4"/>
  <c r="Z207" i="4"/>
  <c r="Z206" i="4"/>
  <c r="Z205" i="4"/>
  <c r="Z204" i="4"/>
  <c r="Z203" i="4"/>
  <c r="Z202" i="4"/>
  <c r="Z201" i="4"/>
  <c r="Z200" i="4"/>
  <c r="Z199" i="4"/>
  <c r="Z198" i="4"/>
  <c r="Z197" i="4"/>
  <c r="Z196" i="4"/>
  <c r="Z195" i="4"/>
  <c r="Z194" i="4"/>
  <c r="Z193" i="4"/>
  <c r="Z192" i="4"/>
  <c r="Z191" i="4"/>
  <c r="Z190" i="4"/>
  <c r="Z189" i="4"/>
  <c r="Z188" i="4"/>
  <c r="Z187" i="4"/>
  <c r="Z186" i="4"/>
  <c r="Z185" i="4"/>
  <c r="Z184" i="4"/>
  <c r="Z183" i="4"/>
  <c r="Z182" i="4"/>
  <c r="Z181" i="4"/>
  <c r="Z180" i="4"/>
  <c r="Z179" i="4"/>
  <c r="Z178" i="4"/>
  <c r="Z177" i="4"/>
  <c r="Z176" i="4"/>
  <c r="Z175" i="4"/>
  <c r="Z174" i="4"/>
  <c r="Z173" i="4"/>
  <c r="Z172" i="4"/>
  <c r="Z171" i="4"/>
  <c r="Z170" i="4"/>
  <c r="Z169" i="4"/>
  <c r="Z168" i="4"/>
  <c r="Z167" i="4"/>
  <c r="Z166" i="4"/>
  <c r="Z165" i="4"/>
  <c r="Z164" i="4"/>
  <c r="Z163" i="4"/>
  <c r="Z162" i="4"/>
  <c r="Z161" i="4"/>
  <c r="Z160" i="4"/>
  <c r="Z159" i="4"/>
  <c r="Z158" i="4"/>
  <c r="Z157" i="4"/>
  <c r="Z156" i="4"/>
  <c r="Z155" i="4"/>
  <c r="Z154" i="4"/>
  <c r="Z153" i="4"/>
  <c r="Z152" i="4"/>
  <c r="Z151" i="4"/>
  <c r="Z150" i="4"/>
  <c r="Z149" i="4"/>
  <c r="Z148" i="4"/>
  <c r="Z147" i="4"/>
  <c r="Z146" i="4"/>
  <c r="Z145" i="4"/>
  <c r="Z144" i="4"/>
  <c r="Z143" i="4"/>
  <c r="Z142" i="4"/>
  <c r="Z141" i="4"/>
  <c r="Z140" i="4"/>
  <c r="Z139" i="4"/>
  <c r="Z138" i="4"/>
  <c r="Z137" i="4"/>
  <c r="Z136" i="4"/>
  <c r="Z135" i="4"/>
  <c r="Z134" i="4"/>
  <c r="Z133" i="4"/>
  <c r="Z132" i="4"/>
  <c r="Z131" i="4"/>
  <c r="Z130" i="4"/>
  <c r="Z129" i="4"/>
  <c r="Z128" i="4"/>
  <c r="Z127" i="4"/>
  <c r="Z126" i="4"/>
  <c r="Z125" i="4"/>
  <c r="Z124" i="4"/>
  <c r="Z123" i="4"/>
  <c r="Z122" i="4"/>
  <c r="Z121" i="4"/>
  <c r="Z120" i="4"/>
  <c r="Z119" i="4"/>
  <c r="Z118" i="4"/>
  <c r="Z117" i="4"/>
  <c r="Z116" i="4"/>
  <c r="Z115" i="4"/>
  <c r="Z114" i="4"/>
  <c r="Z113" i="4"/>
  <c r="Z112" i="4"/>
  <c r="Z111" i="4"/>
  <c r="Z110" i="4"/>
  <c r="Z109" i="4"/>
  <c r="Z108" i="4"/>
  <c r="Z107" i="4"/>
  <c r="Z106" i="4"/>
  <c r="Z105" i="4"/>
  <c r="Z104" i="4"/>
  <c r="Z103" i="4"/>
  <c r="Z102" i="4"/>
  <c r="Z101" i="4"/>
  <c r="Z100" i="4"/>
  <c r="Z99" i="4"/>
  <c r="Z98" i="4"/>
  <c r="Z97" i="4"/>
  <c r="Z96" i="4"/>
  <c r="Z95" i="4"/>
  <c r="Z94" i="4"/>
  <c r="Z93" i="4"/>
  <c r="Z92" i="4"/>
  <c r="Z91" i="4"/>
  <c r="Z90" i="4"/>
  <c r="Z89" i="4"/>
  <c r="Z88" i="4"/>
  <c r="Z87" i="4"/>
  <c r="Z86" i="4"/>
  <c r="Z85" i="4"/>
  <c r="Z84" i="4"/>
  <c r="Z83" i="4"/>
  <c r="Z82" i="4"/>
  <c r="Z81" i="4"/>
  <c r="Z80" i="4"/>
  <c r="Z79" i="4"/>
  <c r="Z78" i="4"/>
  <c r="Z77" i="4"/>
  <c r="Z76" i="4"/>
  <c r="Z75" i="4"/>
  <c r="Z74" i="4"/>
  <c r="Z73" i="4"/>
  <c r="Z72" i="4"/>
  <c r="Z71" i="4"/>
  <c r="Z70" i="4"/>
  <c r="Z69" i="4"/>
  <c r="Z68" i="4"/>
  <c r="Z67" i="4"/>
  <c r="Z66" i="4"/>
  <c r="Z65" i="4"/>
  <c r="Z64" i="4"/>
  <c r="Z63" i="4"/>
  <c r="Z62" i="4"/>
  <c r="Z61" i="4"/>
  <c r="Z60" i="4"/>
  <c r="Z59" i="4"/>
  <c r="Z58" i="4"/>
  <c r="Z57" i="4"/>
  <c r="Z56" i="4"/>
  <c r="Z55" i="4"/>
  <c r="Z54" i="4"/>
  <c r="Z53" i="4"/>
  <c r="Z52" i="4"/>
  <c r="Z51" i="4"/>
  <c r="Z50" i="4"/>
  <c r="Z49" i="4"/>
  <c r="Z48" i="4"/>
  <c r="Z47" i="4"/>
  <c r="Z46" i="4"/>
  <c r="Z45" i="4"/>
  <c r="Z44" i="4"/>
  <c r="Z43" i="4"/>
  <c r="Z42" i="4"/>
  <c r="Z41" i="4"/>
  <c r="Z40" i="4"/>
  <c r="Z39" i="4"/>
  <c r="Z38" i="4"/>
  <c r="Z37" i="4"/>
  <c r="Z36" i="4"/>
  <c r="Z35" i="4"/>
  <c r="Z34" i="4"/>
  <c r="Z33" i="4"/>
  <c r="Z32" i="4"/>
  <c r="Z31" i="4"/>
  <c r="Z30" i="4"/>
  <c r="Z29" i="4"/>
  <c r="Z28" i="4"/>
  <c r="Z27" i="4"/>
  <c r="Z26" i="4"/>
  <c r="Z25" i="4"/>
  <c r="Z24" i="4"/>
  <c r="Z23" i="4"/>
  <c r="Z22" i="4"/>
  <c r="Z21" i="4"/>
  <c r="Z20" i="4"/>
  <c r="Z19" i="4"/>
  <c r="Z18" i="4"/>
  <c r="Z17" i="4"/>
  <c r="Z16" i="4"/>
  <c r="Z15" i="4"/>
  <c r="Z14" i="4"/>
  <c r="Z13" i="4"/>
  <c r="Z12" i="4"/>
  <c r="Z11" i="4"/>
  <c r="Z10" i="4"/>
  <c r="Z9" i="4"/>
  <c r="Z8" i="4"/>
  <c r="Z7" i="4"/>
  <c r="Z6" i="4"/>
  <c r="A6" i="4"/>
  <c r="A7" i="4" s="1"/>
  <c r="A8" i="4" s="1"/>
  <c r="A9" i="4" s="1"/>
  <c r="A10" i="4" s="1"/>
  <c r="A11" i="4" s="1"/>
  <c r="A12" i="4" s="1"/>
  <c r="Z5" i="4"/>
  <c r="X3" i="4"/>
  <c r="N2" i="4"/>
  <c r="M2" i="4"/>
  <c r="M3" i="4" s="1"/>
  <c r="B13" i="3"/>
  <c r="B14" i="3" s="1"/>
  <c r="B5" i="3"/>
  <c r="B6" i="3" s="1"/>
  <c r="B7" i="3" s="1"/>
  <c r="B8" i="3" s="1"/>
  <c r="B9" i="3" s="1"/>
  <c r="A13" i="4" l="1"/>
  <c r="A14" i="4" s="1"/>
  <c r="A15" i="4" s="1"/>
  <c r="A16" i="4" s="1"/>
  <c r="A17" i="4" s="1"/>
  <c r="C5" i="3"/>
  <c r="X166" i="5"/>
  <c r="X47" i="5"/>
  <c r="X147" i="4"/>
  <c r="X190" i="4"/>
  <c r="X216" i="4"/>
  <c r="Y183" i="4"/>
  <c r="X97" i="4"/>
  <c r="X180" i="4"/>
  <c r="X8" i="4"/>
  <c r="X172" i="4"/>
  <c r="X183" i="4"/>
  <c r="X63" i="5"/>
  <c r="X117" i="5"/>
  <c r="X132" i="5"/>
  <c r="X187" i="5"/>
  <c r="X94" i="5"/>
  <c r="X103" i="4"/>
  <c r="X210" i="4"/>
  <c r="X6" i="4"/>
  <c r="X41" i="4"/>
  <c r="X107" i="4"/>
  <c r="X229" i="4"/>
  <c r="X227" i="5"/>
  <c r="X157" i="5"/>
  <c r="X69" i="4"/>
  <c r="X143" i="4"/>
  <c r="X226" i="4"/>
  <c r="X297" i="4"/>
  <c r="X74" i="5"/>
  <c r="X198" i="5"/>
  <c r="X44" i="5"/>
  <c r="X115" i="5"/>
  <c r="X185" i="4"/>
  <c r="A18" i="4" l="1"/>
  <c r="A19" i="4" s="1"/>
  <c r="A20" i="4" s="1"/>
  <c r="A21" i="4" s="1"/>
  <c r="A22" i="4" s="1"/>
  <c r="A23" i="4" l="1"/>
  <c r="A24" i="4" s="1"/>
  <c r="A25" i="4" l="1"/>
  <c r="A26" i="4" s="1"/>
  <c r="A27" i="4" s="1"/>
  <c r="A28" i="4" l="1"/>
  <c r="A29" i="4" s="1"/>
  <c r="A30" i="4" l="1"/>
  <c r="A31" i="4" s="1"/>
  <c r="A32" i="4" s="1"/>
  <c r="A33" i="4" s="1"/>
  <c r="A34" i="4" s="1"/>
  <c r="A35" i="4" s="1"/>
  <c r="A36" i="4" s="1"/>
  <c r="A37" i="4" s="1"/>
  <c r="A38" i="4" s="1"/>
  <c r="A39" i="4" l="1"/>
  <c r="A40" i="4" s="1"/>
  <c r="A41" i="4" l="1"/>
  <c r="A42" i="4" s="1"/>
  <c r="A43" i="4" s="1"/>
  <c r="A44" i="4" l="1"/>
  <c r="A45" i="4" s="1"/>
  <c r="A46" i="4" l="1"/>
  <c r="A47" i="4" s="1"/>
  <c r="A48" i="4" s="1"/>
  <c r="A49" i="4" s="1"/>
  <c r="A50" i="4" l="1"/>
  <c r="A51" i="4" s="1"/>
  <c r="A52" i="4" s="1"/>
  <c r="A53" i="4" s="1"/>
  <c r="A54" i="4" s="1"/>
  <c r="A55" i="4" s="1"/>
  <c r="A56" i="4" s="1"/>
  <c r="A57" i="4" s="1"/>
  <c r="A58" i="4" s="1"/>
  <c r="A59" i="4" l="1"/>
  <c r="A60" i="4" l="1"/>
  <c r="A61" i="4" s="1"/>
  <c r="A62" i="4" s="1"/>
  <c r="A63" i="4" s="1"/>
  <c r="A64" i="4" l="1"/>
  <c r="A65" i="4" s="1"/>
  <c r="A66" i="4" s="1"/>
  <c r="A67" i="4" s="1"/>
  <c r="A68" i="4" s="1"/>
  <c r="A69" i="4" s="1"/>
  <c r="A70" i="4" s="1"/>
  <c r="A71" i="4" s="1"/>
  <c r="A72" i="4" s="1"/>
  <c r="A73" i="4" s="1"/>
  <c r="A74" i="4" s="1"/>
  <c r="A75" i="4" s="1"/>
  <c r="A76" i="4" s="1"/>
  <c r="A77" i="4" s="1"/>
  <c r="A78" i="4" s="1"/>
  <c r="A79" i="4" s="1"/>
  <c r="A80" i="4" l="1"/>
  <c r="A81" i="4" s="1"/>
  <c r="A82" i="4" s="1"/>
  <c r="A83" i="4" s="1"/>
  <c r="A84" i="4" s="1"/>
  <c r="A85" i="4" s="1"/>
  <c r="A86" i="4" s="1"/>
  <c r="A87" i="4" s="1"/>
  <c r="A88" i="4" s="1"/>
  <c r="A89" i="4" s="1"/>
  <c r="A90" i="4" l="1"/>
  <c r="A91" i="4" s="1"/>
  <c r="A92" i="4" s="1"/>
  <c r="A93" i="4" s="1"/>
  <c r="A94" i="4" s="1"/>
  <c r="A95" i="4" l="1"/>
  <c r="A96" i="4" s="1"/>
  <c r="A97" i="4" l="1"/>
  <c r="A98" i="4" s="1"/>
  <c r="A99" i="4" l="1"/>
  <c r="A100" i="4" s="1"/>
  <c r="A101" i="4" l="1"/>
  <c r="A102" i="4" l="1"/>
  <c r="A103" i="4" s="1"/>
  <c r="A104" i="4" l="1"/>
  <c r="A105" i="4" s="1"/>
  <c r="A106" i="4" s="1"/>
  <c r="A107" i="4" l="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l="1"/>
  <c r="A129" i="4" s="1"/>
  <c r="A130" i="4" s="1"/>
  <c r="A131" i="4" l="1"/>
  <c r="A132" i="4" s="1"/>
  <c r="A133" i="4" s="1"/>
  <c r="A134" i="4" s="1"/>
  <c r="A135" i="4" s="1"/>
  <c r="A136" i="4" s="1"/>
  <c r="A137" i="4" s="1"/>
  <c r="A138" i="4" s="1"/>
  <c r="A139" i="4" s="1"/>
  <c r="A140" i="4" s="1"/>
  <c r="A141" i="4" s="1"/>
  <c r="A142" i="4" s="1"/>
  <c r="A143" i="4" s="1"/>
  <c r="A144" i="4" s="1"/>
  <c r="A145" i="4" s="1"/>
  <c r="A146" i="4" s="1"/>
  <c r="A147" i="4" s="1"/>
  <c r="A148" i="4" s="1"/>
  <c r="A149" i="4" s="1"/>
  <c r="A150" i="4" s="1"/>
  <c r="A151" i="4" l="1"/>
  <c r="A152" i="4" s="1"/>
  <c r="A153" i="4" s="1"/>
  <c r="A154" i="4" s="1"/>
  <c r="A155" i="4" s="1"/>
  <c r="A156" i="4" s="1"/>
  <c r="A157" i="4" s="1"/>
  <c r="A158" i="4" s="1"/>
  <c r="A159" i="4" s="1"/>
  <c r="A160" i="4" s="1"/>
  <c r="A161" i="4" l="1"/>
  <c r="A162" i="4" s="1"/>
  <c r="A163" i="4" l="1"/>
  <c r="A164" i="4" s="1"/>
  <c r="A165" i="4" s="1"/>
  <c r="A166" i="4" l="1"/>
  <c r="A167" i="4" s="1"/>
  <c r="A168" i="4" l="1"/>
  <c r="A169" i="4" s="1"/>
  <c r="A170" i="4" s="1"/>
  <c r="A171" i="4" l="1"/>
  <c r="A172" i="4" s="1"/>
  <c r="A173" i="4" l="1"/>
  <c r="A174" i="4" l="1"/>
  <c r="A175" i="4" s="1"/>
  <c r="A176" i="4" s="1"/>
  <c r="A177" i="4" s="1"/>
  <c r="A178" i="4" s="1"/>
  <c r="A179" i="4" s="1"/>
  <c r="A180" i="4" s="1"/>
  <c r="A181" i="4" s="1"/>
  <c r="A182" i="4" s="1"/>
  <c r="A183" i="4" l="1"/>
  <c r="A184" i="4" s="1"/>
  <c r="A185" i="4" s="1"/>
  <c r="A186" i="4" s="1"/>
  <c r="A187" i="4" s="1"/>
  <c r="A188" i="4" s="1"/>
  <c r="A189" i="4" s="1"/>
  <c r="A190" i="4" s="1"/>
  <c r="A191" i="4" s="1"/>
  <c r="A192" i="4" s="1"/>
  <c r="A193" i="4" s="1"/>
  <c r="A194" i="4" s="1"/>
  <c r="A195" i="4" s="1"/>
  <c r="A196" i="4" s="1"/>
  <c r="A197" i="4" s="1"/>
  <c r="A198" i="4" s="1"/>
  <c r="A199" i="4" s="1"/>
  <c r="A200" i="4" l="1"/>
  <c r="A201" i="4" s="1"/>
  <c r="A202" i="4" s="1"/>
  <c r="A203" i="4" l="1"/>
  <c r="A204" i="4" s="1"/>
  <c r="A205" i="4" s="1"/>
  <c r="A206" i="4" l="1"/>
  <c r="A207" i="4" s="1"/>
  <c r="A208" i="4" s="1"/>
  <c r="A209" i="4" s="1"/>
  <c r="A210" i="4" s="1"/>
  <c r="A211" i="4" s="1"/>
  <c r="A212" i="4" s="1"/>
  <c r="A213" i="4" s="1"/>
  <c r="A214" i="4" s="1"/>
  <c r="A215" i="4" s="1"/>
  <c r="A216" i="4" s="1"/>
  <c r="A217" i="4" s="1"/>
  <c r="A218" i="4" s="1"/>
  <c r="A219" i="4" s="1"/>
  <c r="A220" i="4" s="1"/>
  <c r="A221" i="4" s="1"/>
  <c r="A222" i="4" s="1"/>
  <c r="A223" i="4" s="1"/>
  <c r="A224" i="4" l="1"/>
  <c r="A225" i="4" s="1"/>
  <c r="A226" i="4" l="1"/>
  <c r="A227" i="4" s="1"/>
  <c r="A228" i="4" s="1"/>
  <c r="A229" i="4" s="1"/>
  <c r="A230" i="4" s="1"/>
  <c r="A231" i="4" s="1"/>
  <c r="A232" i="4" s="1"/>
  <c r="A233" i="4" s="1"/>
  <c r="A234" i="4" s="1"/>
  <c r="A235" i="4" s="1"/>
  <c r="A236" i="4" s="1"/>
  <c r="A297" i="4" l="1"/>
  <c r="A237" i="4" s="1"/>
  <c r="A238" i="4" l="1"/>
  <c r="D247" i="4" s="1"/>
  <c r="D249"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Buelvas, Johanis</author>
  </authors>
  <commentList>
    <comment ref="D91" authorId="0" shapeId="0" xr:uid="{00000000-0006-0000-0100-000001000000}">
      <text>
        <r>
          <rPr>
            <b/>
            <sz val="9"/>
            <color indexed="81"/>
            <rFont val="Tahoma"/>
            <family val="2"/>
          </rPr>
          <t>Buelvas, Johanis:</t>
        </r>
        <r>
          <rPr>
            <sz val="9"/>
            <color indexed="81"/>
            <rFont val="Tahoma"/>
            <family val="2"/>
          </rPr>
          <t xml:space="preserve">
No esta creada en S1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Buelvas, Johanis</author>
  </authors>
  <commentList>
    <comment ref="J61" authorId="0" shapeId="0" xr:uid="{BB831F67-5246-4E86-86FD-AE35ADDF27B0}">
      <text>
        <r>
          <rPr>
            <b/>
            <sz val="9"/>
            <color indexed="81"/>
            <rFont val="Tahoma"/>
            <family val="2"/>
          </rPr>
          <t>Buelvas, Johanis:</t>
        </r>
        <r>
          <rPr>
            <sz val="9"/>
            <color indexed="81"/>
            <rFont val="Tahoma"/>
            <family val="2"/>
          </rPr>
          <t xml:space="preserve">
sin presupuesto en Rep Dom</t>
        </r>
      </text>
    </comment>
    <comment ref="J88" authorId="0" shapeId="0" xr:uid="{C6609340-A761-4646-A04D-D546293B92D5}">
      <text>
        <r>
          <rPr>
            <b/>
            <sz val="9"/>
            <color indexed="81"/>
            <rFont val="Tahoma"/>
            <family val="2"/>
          </rPr>
          <t>Buelvas, Johanis:</t>
        </r>
        <r>
          <rPr>
            <sz val="9"/>
            <color indexed="81"/>
            <rFont val="Tahoma"/>
            <family val="2"/>
          </rPr>
          <t xml:space="preserve">
Sin presupuesto en Calenturitas</t>
        </r>
      </text>
    </comment>
    <comment ref="J131" authorId="0" shapeId="0" xr:uid="{F5555B46-5D2B-4889-8740-F55B45601221}">
      <text>
        <r>
          <rPr>
            <b/>
            <sz val="9"/>
            <color indexed="81"/>
            <rFont val="Tahoma"/>
            <family val="2"/>
          </rPr>
          <t>Buelvas, Johanis:
Sin presupuesto en PLJ</t>
        </r>
      </text>
    </comment>
  </commentLi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49">
    <bk>
      <extLst>
        <ext uri="{3e2802c4-a4d2-4d8b-9148-e3be6c30e623}">
          <xlrd:rvb i="0"/>
        </ext>
      </extLst>
    </bk>
    <bk>
      <extLst>
        <ext uri="{3e2802c4-a4d2-4d8b-9148-e3be6c30e623}">
          <xlrd:rvb i="12"/>
        </ext>
      </extLst>
    </bk>
    <bk>
      <extLst>
        <ext uri="{3e2802c4-a4d2-4d8b-9148-e3be6c30e623}">
          <xlrd:rvb i="23"/>
        </ext>
      </extLst>
    </bk>
    <bk>
      <extLst>
        <ext uri="{3e2802c4-a4d2-4d8b-9148-e3be6c30e623}">
          <xlrd:rvb i="34"/>
        </ext>
      </extLst>
    </bk>
    <bk>
      <extLst>
        <ext uri="{3e2802c4-a4d2-4d8b-9148-e3be6c30e623}">
          <xlrd:rvb i="46"/>
        </ext>
      </extLst>
    </bk>
    <bk>
      <extLst>
        <ext uri="{3e2802c4-a4d2-4d8b-9148-e3be6c30e623}">
          <xlrd:rvb i="56"/>
        </ext>
      </extLst>
    </bk>
    <bk>
      <extLst>
        <ext uri="{3e2802c4-a4d2-4d8b-9148-e3be6c30e623}">
          <xlrd:rvb i="66"/>
        </ext>
      </extLst>
    </bk>
    <bk>
      <extLst>
        <ext uri="{3e2802c4-a4d2-4d8b-9148-e3be6c30e623}">
          <xlrd:rvb i="78"/>
        </ext>
      </extLst>
    </bk>
    <bk>
      <extLst>
        <ext uri="{3e2802c4-a4d2-4d8b-9148-e3be6c30e623}">
          <xlrd:rvb i="89"/>
        </ext>
      </extLst>
    </bk>
    <bk>
      <extLst>
        <ext uri="{3e2802c4-a4d2-4d8b-9148-e3be6c30e623}">
          <xlrd:rvb i="99"/>
        </ext>
      </extLst>
    </bk>
    <bk>
      <extLst>
        <ext uri="{3e2802c4-a4d2-4d8b-9148-e3be6c30e623}">
          <xlrd:rvb i="110"/>
        </ext>
      </extLst>
    </bk>
    <bk>
      <extLst>
        <ext uri="{3e2802c4-a4d2-4d8b-9148-e3be6c30e623}">
          <xlrd:rvb i="121"/>
        </ext>
      </extLst>
    </bk>
    <bk>
      <extLst>
        <ext uri="{3e2802c4-a4d2-4d8b-9148-e3be6c30e623}">
          <xlrd:rvb i="157"/>
        </ext>
      </extLst>
    </bk>
    <bk>
      <extLst>
        <ext uri="{3e2802c4-a4d2-4d8b-9148-e3be6c30e623}">
          <xlrd:rvb i="167"/>
        </ext>
      </extLst>
    </bk>
    <bk>
      <extLst>
        <ext uri="{3e2802c4-a4d2-4d8b-9148-e3be6c30e623}">
          <xlrd:rvb i="177"/>
        </ext>
      </extLst>
    </bk>
    <bk>
      <extLst>
        <ext uri="{3e2802c4-a4d2-4d8b-9148-e3be6c30e623}">
          <xlrd:rvb i="187"/>
        </ext>
      </extLst>
    </bk>
    <bk>
      <extLst>
        <ext uri="{3e2802c4-a4d2-4d8b-9148-e3be6c30e623}">
          <xlrd:rvb i="197"/>
        </ext>
      </extLst>
    </bk>
    <bk>
      <extLst>
        <ext uri="{3e2802c4-a4d2-4d8b-9148-e3be6c30e623}">
          <xlrd:rvb i="207"/>
        </ext>
      </extLst>
    </bk>
    <bk>
      <extLst>
        <ext uri="{3e2802c4-a4d2-4d8b-9148-e3be6c30e623}">
          <xlrd:rvb i="218"/>
        </ext>
      </extLst>
    </bk>
    <bk>
      <extLst>
        <ext uri="{3e2802c4-a4d2-4d8b-9148-e3be6c30e623}">
          <xlrd:rvb i="228"/>
        </ext>
      </extLst>
    </bk>
    <bk>
      <extLst>
        <ext uri="{3e2802c4-a4d2-4d8b-9148-e3be6c30e623}">
          <xlrd:rvb i="235"/>
        </ext>
      </extLst>
    </bk>
    <bk>
      <extLst>
        <ext uri="{3e2802c4-a4d2-4d8b-9148-e3be6c30e623}">
          <xlrd:rvb i="245"/>
        </ext>
      </extLst>
    </bk>
    <bk>
      <extLst>
        <ext uri="{3e2802c4-a4d2-4d8b-9148-e3be6c30e623}">
          <xlrd:rvb i="255"/>
        </ext>
      </extLst>
    </bk>
    <bk>
      <extLst>
        <ext uri="{3e2802c4-a4d2-4d8b-9148-e3be6c30e623}">
          <xlrd:rvb i="262"/>
        </ext>
      </extLst>
    </bk>
    <bk>
      <extLst>
        <ext uri="{3e2802c4-a4d2-4d8b-9148-e3be6c30e623}">
          <xlrd:rvb i="270"/>
        </ext>
      </extLst>
    </bk>
    <bk>
      <extLst>
        <ext uri="{3e2802c4-a4d2-4d8b-9148-e3be6c30e623}">
          <xlrd:rvb i="280"/>
        </ext>
      </extLst>
    </bk>
    <bk>
      <extLst>
        <ext uri="{3e2802c4-a4d2-4d8b-9148-e3be6c30e623}">
          <xlrd:rvb i="288"/>
        </ext>
      </extLst>
    </bk>
    <bk>
      <extLst>
        <ext uri="{3e2802c4-a4d2-4d8b-9148-e3be6c30e623}">
          <xlrd:rvb i="298"/>
        </ext>
      </extLst>
    </bk>
    <bk>
      <extLst>
        <ext uri="{3e2802c4-a4d2-4d8b-9148-e3be6c30e623}">
          <xlrd:rvb i="308"/>
        </ext>
      </extLst>
    </bk>
    <bk>
      <extLst>
        <ext uri="{3e2802c4-a4d2-4d8b-9148-e3be6c30e623}">
          <xlrd:rvb i="318"/>
        </ext>
      </extLst>
    </bk>
    <bk>
      <extLst>
        <ext uri="{3e2802c4-a4d2-4d8b-9148-e3be6c30e623}">
          <xlrd:rvb i="328"/>
        </ext>
      </extLst>
    </bk>
    <bk>
      <extLst>
        <ext uri="{3e2802c4-a4d2-4d8b-9148-e3be6c30e623}">
          <xlrd:rvb i="338"/>
        </ext>
      </extLst>
    </bk>
    <bk>
      <extLst>
        <ext uri="{3e2802c4-a4d2-4d8b-9148-e3be6c30e623}">
          <xlrd:rvb i="347"/>
        </ext>
      </extLst>
    </bk>
    <bk>
      <extLst>
        <ext uri="{3e2802c4-a4d2-4d8b-9148-e3be6c30e623}">
          <xlrd:rvb i="355"/>
        </ext>
      </extLst>
    </bk>
    <bk>
      <extLst>
        <ext uri="{3e2802c4-a4d2-4d8b-9148-e3be6c30e623}">
          <xlrd:rvb i="365"/>
        </ext>
      </extLst>
    </bk>
    <bk>
      <extLst>
        <ext uri="{3e2802c4-a4d2-4d8b-9148-e3be6c30e623}">
          <xlrd:rvb i="423"/>
        </ext>
      </extLst>
    </bk>
    <bk>
      <extLst>
        <ext uri="{3e2802c4-a4d2-4d8b-9148-e3be6c30e623}">
          <xlrd:rvb i="433"/>
        </ext>
      </extLst>
    </bk>
    <bk>
      <extLst>
        <ext uri="{3e2802c4-a4d2-4d8b-9148-e3be6c30e623}">
          <xlrd:rvb i="443"/>
        </ext>
      </extLst>
    </bk>
    <bk>
      <extLst>
        <ext uri="{3e2802c4-a4d2-4d8b-9148-e3be6c30e623}">
          <xlrd:rvb i="453"/>
        </ext>
      </extLst>
    </bk>
    <bk>
      <extLst>
        <ext uri="{3e2802c4-a4d2-4d8b-9148-e3be6c30e623}">
          <xlrd:rvb i="465"/>
        </ext>
      </extLst>
    </bk>
    <bk>
      <extLst>
        <ext uri="{3e2802c4-a4d2-4d8b-9148-e3be6c30e623}">
          <xlrd:rvb i="475"/>
        </ext>
      </extLst>
    </bk>
    <bk>
      <extLst>
        <ext uri="{3e2802c4-a4d2-4d8b-9148-e3be6c30e623}">
          <xlrd:rvb i="485"/>
        </ext>
      </extLst>
    </bk>
    <bk>
      <extLst>
        <ext uri="{3e2802c4-a4d2-4d8b-9148-e3be6c30e623}">
          <xlrd:rvb i="492"/>
        </ext>
      </extLst>
    </bk>
    <bk>
      <extLst>
        <ext uri="{3e2802c4-a4d2-4d8b-9148-e3be6c30e623}">
          <xlrd:rvb i="501"/>
        </ext>
      </extLst>
    </bk>
    <bk>
      <extLst>
        <ext uri="{3e2802c4-a4d2-4d8b-9148-e3be6c30e623}">
          <xlrd:rvb i="512"/>
        </ext>
      </extLst>
    </bk>
    <bk>
      <extLst>
        <ext uri="{3e2802c4-a4d2-4d8b-9148-e3be6c30e623}">
          <xlrd:rvb i="522"/>
        </ext>
      </extLst>
    </bk>
    <bk>
      <extLst>
        <ext uri="{3e2802c4-a4d2-4d8b-9148-e3be6c30e623}">
          <xlrd:rvb i="533"/>
        </ext>
      </extLst>
    </bk>
    <bk>
      <extLst>
        <ext uri="{3e2802c4-a4d2-4d8b-9148-e3be6c30e623}">
          <xlrd:rvb i="540"/>
        </ext>
      </extLst>
    </bk>
    <bk>
      <extLst>
        <ext uri="{3e2802c4-a4d2-4d8b-9148-e3be6c30e623}">
          <xlrd:rvb i="548"/>
        </ext>
      </extLst>
    </bk>
  </futureMetadata>
  <valueMetadata count="49">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bk>
      <rc t="1" v="19"/>
    </bk>
    <bk>
      <rc t="1" v="20"/>
    </bk>
    <bk>
      <rc t="1" v="21"/>
    </bk>
    <bk>
      <rc t="1" v="22"/>
    </bk>
    <bk>
      <rc t="1" v="23"/>
    </bk>
    <bk>
      <rc t="1" v="24"/>
    </bk>
    <bk>
      <rc t="1" v="25"/>
    </bk>
    <bk>
      <rc t="1" v="26"/>
    </bk>
    <bk>
      <rc t="1" v="27"/>
    </bk>
    <bk>
      <rc t="1" v="28"/>
    </bk>
    <bk>
      <rc t="1" v="29"/>
    </bk>
    <bk>
      <rc t="1" v="30"/>
    </bk>
    <bk>
      <rc t="1" v="31"/>
    </bk>
    <bk>
      <rc t="1" v="32"/>
    </bk>
    <bk>
      <rc t="1" v="33"/>
    </bk>
    <bk>
      <rc t="1" v="34"/>
    </bk>
    <bk>
      <rc t="1" v="35"/>
    </bk>
    <bk>
      <rc t="1" v="36"/>
    </bk>
    <bk>
      <rc t="1" v="37"/>
    </bk>
    <bk>
      <rc t="1" v="38"/>
    </bk>
    <bk>
      <rc t="1" v="39"/>
    </bk>
    <bk>
      <rc t="1" v="40"/>
    </bk>
    <bk>
      <rc t="1" v="41"/>
    </bk>
    <bk>
      <rc t="1" v="42"/>
    </bk>
    <bk>
      <rc t="1" v="43"/>
    </bk>
    <bk>
      <rc t="1" v="44"/>
    </bk>
    <bk>
      <rc t="1" v="45"/>
    </bk>
    <bk>
      <rc t="1" v="46"/>
    </bk>
    <bk>
      <rc t="1" v="47"/>
    </bk>
    <bk>
      <rc t="1" v="48"/>
    </bk>
  </valueMetadata>
</metadata>
</file>

<file path=xl/sharedStrings.xml><?xml version="1.0" encoding="utf-8"?>
<sst xmlns="http://schemas.openxmlformats.org/spreadsheetml/2006/main" count="15195" uniqueCount="2564">
  <si>
    <t>PERSONAL KAL TIRE S.A. de CV Sucursal Colombia</t>
  </si>
  <si>
    <t>Item</t>
  </si>
  <si>
    <t>Cedula</t>
  </si>
  <si>
    <t>Lugar Expedicion</t>
  </si>
  <si>
    <t>Nombre</t>
  </si>
  <si>
    <t>Sexo</t>
  </si>
  <si>
    <t>Direccion</t>
  </si>
  <si>
    <t>Ciudad</t>
  </si>
  <si>
    <t>Telefono</t>
  </si>
  <si>
    <t>F. Nacimiento</t>
  </si>
  <si>
    <t>C. Costo</t>
  </si>
  <si>
    <t>Nombre C. Costo</t>
  </si>
  <si>
    <t>F. Ingreso</t>
  </si>
  <si>
    <t>Salario</t>
  </si>
  <si>
    <t>EPS</t>
  </si>
  <si>
    <t>AFP</t>
  </si>
  <si>
    <t>Cargo</t>
  </si>
  <si>
    <t>Banco</t>
  </si>
  <si>
    <t>No. Cuenta</t>
  </si>
  <si>
    <t>Caja Compensacion</t>
  </si>
  <si>
    <t>F. Retiro</t>
  </si>
  <si>
    <t>F. Cesantías</t>
  </si>
  <si>
    <t>Tarifa Riesgo</t>
  </si>
  <si>
    <t>Pacto Col.</t>
  </si>
  <si>
    <t>DIAS TRAB</t>
  </si>
  <si>
    <t>URUMITA</t>
  </si>
  <si>
    <t>ACOSTA MAESTRE JAVIER ANDRES</t>
  </si>
  <si>
    <t>M</t>
  </si>
  <si>
    <t>CALLE 2 3 14 PORVENIR</t>
  </si>
  <si>
    <t>DRUMMOND</t>
  </si>
  <si>
    <t>SALUD TOTAL S.A.</t>
  </si>
  <si>
    <t>PORVENIR S.A.</t>
  </si>
  <si>
    <t>TECNICO REPARADOR OTR I</t>
  </si>
  <si>
    <t>COMFAMILIAR DE LA GUAJIRA</t>
  </si>
  <si>
    <t>INDEFIN.</t>
  </si>
  <si>
    <t>PORVENIR</t>
  </si>
  <si>
    <t>PAMPLONA</t>
  </si>
  <si>
    <t>ACOSTA RODRIGUEZ LUIS JOSE</t>
  </si>
  <si>
    <t>CALLE 7  19 66</t>
  </si>
  <si>
    <t>LA LOMA</t>
  </si>
  <si>
    <t>SALUDVIDA</t>
  </si>
  <si>
    <t>AFP PARA APRENDICES</t>
  </si>
  <si>
    <t>APRENDIZ SENA</t>
  </si>
  <si>
    <t>CAJA APRENDIZ</t>
  </si>
  <si>
    <t>MALAMBO</t>
  </si>
  <si>
    <t>AGUDELO MENESES JOSE DAVID</t>
  </si>
  <si>
    <t>CARRERA 11  45 72</t>
  </si>
  <si>
    <t>SOLEDAD</t>
  </si>
  <si>
    <t>GRH</t>
  </si>
  <si>
    <t>E.P.S. SANITAS S.A.</t>
  </si>
  <si>
    <t>ASISTENTE DE GESTION HUMANA</t>
  </si>
  <si>
    <t>COMFAMILIAR DEL ATLANTICO</t>
  </si>
  <si>
    <t>BARRANQUILLA</t>
  </si>
  <si>
    <t>AGUILAR ORTIZ BLADIMIR ALEXANDER</t>
  </si>
  <si>
    <t>CRA 30  69B 56</t>
  </si>
  <si>
    <t>PLJ</t>
  </si>
  <si>
    <t>PRACTICANTE UNIVERSITARIO</t>
  </si>
  <si>
    <t>PALMIRA</t>
  </si>
  <si>
    <t>AGUIRRE PAEZ JAVIER ALEJANDRO</t>
  </si>
  <si>
    <t>CALLE 40 No 25 20</t>
  </si>
  <si>
    <t>MAYAGUEZ</t>
  </si>
  <si>
    <t>NUEVA EPS</t>
  </si>
  <si>
    <t>COLPENSIONES</t>
  </si>
  <si>
    <t>MECANICO DE LLANTAS AG II</t>
  </si>
  <si>
    <t>COMFENALCO VALLE</t>
  </si>
  <si>
    <t>ALFORD MAURY HERMINIA DE JESUS</t>
  </si>
  <si>
    <t>F</t>
  </si>
  <si>
    <t>CARRERA 13 33 41 PISO 2 APTO 201</t>
  </si>
  <si>
    <t>FINANCIERA &amp; IT</t>
  </si>
  <si>
    <t>EPS SURA (ANTES SUSALUD)</t>
  </si>
  <si>
    <t>JEFE DE CONTABILIDAD</t>
  </si>
  <si>
    <t>BUCARAMANGA</t>
  </si>
  <si>
    <t>ALVARADO PLATA ERLIM ANIBAL</t>
  </si>
  <si>
    <t>MANZANA D CASA 22 VILLA LIGIA</t>
  </si>
  <si>
    <t>VALLEDUPAR</t>
  </si>
  <si>
    <t>COOMEVA E.P.S. S.A.</t>
  </si>
  <si>
    <t>SUPERVISOR SENIOR</t>
  </si>
  <si>
    <t>COMFACESAR</t>
  </si>
  <si>
    <t>FONDO NACIONAL DEL AHORRO</t>
  </si>
  <si>
    <t>BOGOTA</t>
  </si>
  <si>
    <t>ALVAREZ ANAYA LUIS FERNANDO</t>
  </si>
  <si>
    <t>CRA 23 68C 28</t>
  </si>
  <si>
    <t>SUPERVISOR DE PROYECTO</t>
  </si>
  <si>
    <t>OCAÑA</t>
  </si>
  <si>
    <t>ALVAREZ ORTIZ RAFAEL DAVID</t>
  </si>
  <si>
    <t>CALLE 5  13 38</t>
  </si>
  <si>
    <t>OCA¥A</t>
  </si>
  <si>
    <t>COMPARTA</t>
  </si>
  <si>
    <t>MECANICO DE LLANTAS III</t>
  </si>
  <si>
    <t>ANGARITA ROJAS JORGE LUIS</t>
  </si>
  <si>
    <t>CARA 5 19A 78</t>
  </si>
  <si>
    <t>CARBONES DEL CERREJON</t>
  </si>
  <si>
    <t>INGENIERO DE VENTAS</t>
  </si>
  <si>
    <t>CANDELARIA</t>
  </si>
  <si>
    <t>ANGULO LENIS HEBERT BORIS</t>
  </si>
  <si>
    <t>CALLE 10B 2 15</t>
  </si>
  <si>
    <t>SANTA MARTA</t>
  </si>
  <si>
    <t>ARAUJO BOHORQUEZ CLARETH VIRGINIA</t>
  </si>
  <si>
    <t>CONJ RES HIRACA CASA 94</t>
  </si>
  <si>
    <t>RENTING COLOMBIA</t>
  </si>
  <si>
    <t>COLFONDOS S.A.</t>
  </si>
  <si>
    <t>SUPERVISOR SST</t>
  </si>
  <si>
    <t>RIOHACHA</t>
  </si>
  <si>
    <t>AREVALO PALMEZANO FREDDY JAVIER</t>
  </si>
  <si>
    <t>CALLE 14F No 20 87</t>
  </si>
  <si>
    <t>MECANICO DE LLANTAS I</t>
  </si>
  <si>
    <t>ARIZA MARTINEZ CARLOS AUGUSTO</t>
  </si>
  <si>
    <t>MANZANA 22 CASA 13</t>
  </si>
  <si>
    <t>SAN JUAN DEL</t>
  </si>
  <si>
    <t>AROCHA CUJIA RICHARD FIDEL</t>
  </si>
  <si>
    <t>CALLE 10 17 07</t>
  </si>
  <si>
    <t>CHIRIGUANA</t>
  </si>
  <si>
    <t>ARRIETA DE LA CRUZ FABIAN ALBERTO</t>
  </si>
  <si>
    <t>DIAGONAL 2 CASA 2  98 1 VILLA ESPERANZA</t>
  </si>
  <si>
    <t>LA JAGUA DE IBIRICO</t>
  </si>
  <si>
    <t>CAJACOPI ATLANTICO</t>
  </si>
  <si>
    <t>ARRIETA GUILLERMO JOSE</t>
  </si>
  <si>
    <t>DIAGONAL 6 1H 20 17</t>
  </si>
  <si>
    <t>CALENTURITAS</t>
  </si>
  <si>
    <t>PROTECCION S.A.</t>
  </si>
  <si>
    <t>PROTECCION</t>
  </si>
  <si>
    <t>GALAPA</t>
  </si>
  <si>
    <t>ARROYO ARAGON ROBINSON JORGE</t>
  </si>
  <si>
    <t>CARRERA 6A 72 86</t>
  </si>
  <si>
    <t>SERVITECA</t>
  </si>
  <si>
    <t>MECANICO DE LLANTAS II</t>
  </si>
  <si>
    <t>VILLANUEVA</t>
  </si>
  <si>
    <t>BAQUERO CAMPO MIGUEL YOBANIS</t>
  </si>
  <si>
    <t>MANZANA 4 CASA 4 - 12</t>
  </si>
  <si>
    <t>CAJAMAG</t>
  </si>
  <si>
    <t>PLATO</t>
  </si>
  <si>
    <t>BARRETO JIMENEZ EDGARDO JAVIER</t>
  </si>
  <si>
    <t>TRANVERSAL 1A E 72</t>
  </si>
  <si>
    <t>BARRIOS NARVAEZ DUVIS ESTHER</t>
  </si>
  <si>
    <t>CALLE 50E 2A 09</t>
  </si>
  <si>
    <t>COORDINADOR GESTION HUMANA</t>
  </si>
  <si>
    <t>CUCUTA</t>
  </si>
  <si>
    <t>BECERRA PEREZ NELSON AMADO</t>
  </si>
  <si>
    <t>CALLE 9 15 76</t>
  </si>
  <si>
    <t>BEJARANO NARVAEZ CARLOS MARIO</t>
  </si>
  <si>
    <t>MANZANA 10 CASA 8 BARRIO GUARUPAL</t>
  </si>
  <si>
    <t>BELENO BOLANO ARMANDO</t>
  </si>
  <si>
    <t>CALLE 63  37 71  APTO 504</t>
  </si>
  <si>
    <t>GERENTE DE GESTION HUMANA</t>
  </si>
  <si>
    <t>SOGAMOSO</t>
  </si>
  <si>
    <t>BELLO OJEDA HECTOR ALEXIS</t>
  </si>
  <si>
    <t>CALLE 5 18 84</t>
  </si>
  <si>
    <t>EQUIPO LIVIANO</t>
  </si>
  <si>
    <t>REPRESENTANTE TECNICO COMERCIAL</t>
  </si>
  <si>
    <t>FUNDACION</t>
  </si>
  <si>
    <t>BERNAL COGOLLO FRANK CARLOS</t>
  </si>
  <si>
    <t>CALLE 7A 19A 65</t>
  </si>
  <si>
    <t>MEDIMAS EPS SAS</t>
  </si>
  <si>
    <t>BETIN GAMEZ EDIER ENRIQUE</t>
  </si>
  <si>
    <t>CRA 4 No 5 77</t>
  </si>
  <si>
    <t>BRITO SAURITH ELKIS</t>
  </si>
  <si>
    <t>CRA 25 No 87 51</t>
  </si>
  <si>
    <t>SURINAM</t>
  </si>
  <si>
    <t>BROCHERO GARRIDO GABRIEL ANTONIO</t>
  </si>
  <si>
    <t>CRA 34C No 6A 68</t>
  </si>
  <si>
    <t>BUELVAS ESTRADA JOHANIS PAOLA</t>
  </si>
  <si>
    <t>CRA 2A 37E 37</t>
  </si>
  <si>
    <t>ASISTENTE DE NOMINA</t>
  </si>
  <si>
    <t>LA JAGUA DE</t>
  </si>
  <si>
    <t>BUELVAS RIANO ANGEL MARCEL</t>
  </si>
  <si>
    <t>CRA 3 7 24</t>
  </si>
  <si>
    <t>CABRERA LOPEZ JISLY XIMENA</t>
  </si>
  <si>
    <t>CALLE 3 2E 19</t>
  </si>
  <si>
    <t>SERVICIO OCCIDENTAL DE SALUD S.O.S</t>
  </si>
  <si>
    <t>COORDINADOR ADM PROYECTO</t>
  </si>
  <si>
    <t>LA JAGUA IBI</t>
  </si>
  <si>
    <t>CADENA NAVARRO WILFRIDO</t>
  </si>
  <si>
    <t>CARRERA 34 C 6A 68</t>
  </si>
  <si>
    <t>CAICEDO CEBALLO DAVID ENRIQUE</t>
  </si>
  <si>
    <t>CALLE 61B 3C 57</t>
  </si>
  <si>
    <t>LOGISTICA Y SERVICIOS</t>
  </si>
  <si>
    <t>AUXILIAR DE ALMACEN</t>
  </si>
  <si>
    <t>CAMACHO GALVIS DANIEL EDUARDO</t>
  </si>
  <si>
    <t>CALLE 70B  39 37  CASA 6</t>
  </si>
  <si>
    <t>MARGARITA</t>
  </si>
  <si>
    <t>CAMARGO PINERES JAIDER</t>
  </si>
  <si>
    <t>TRANSVERSAL 9 1 62</t>
  </si>
  <si>
    <t>CIENAGA</t>
  </si>
  <si>
    <t>CANTILLO PEREZ FREDY ALFONSO</t>
  </si>
  <si>
    <t>CARRERA 2  11 26</t>
  </si>
  <si>
    <t>EL PASO</t>
  </si>
  <si>
    <t>CARO MANJARREZ JANIER ALCIDES</t>
  </si>
  <si>
    <t>MANZANA 37 CASA 19</t>
  </si>
  <si>
    <t>CARO ORTIZ ALBERTO LUIS</t>
  </si>
  <si>
    <t>DIAGONAL 6A 1 22</t>
  </si>
  <si>
    <t>CASTRILLO MARTINEZ ROBERTO CARLOS</t>
  </si>
  <si>
    <t>MANZANA 58 CASA 1A</t>
  </si>
  <si>
    <t>CASTRO CARO RICARDO</t>
  </si>
  <si>
    <t>DIAGONAL 11 10B 46</t>
  </si>
  <si>
    <t>AGUACHICA</t>
  </si>
  <si>
    <t>CAVIEDES TORRES SERGIO ANDRES</t>
  </si>
  <si>
    <t>CALLE 92 70 60</t>
  </si>
  <si>
    <t>COMERCIAL CORPORATIVO</t>
  </si>
  <si>
    <t>GERENTE COMERCIAL</t>
  </si>
  <si>
    <t>CELIN MARQUEZ ANIBAL ANTONIO</t>
  </si>
  <si>
    <t>CARRERA 25 B 12 25</t>
  </si>
  <si>
    <t>CERPAS RIVERA DEIBIS</t>
  </si>
  <si>
    <t>TRANSVERSAL 1D  63 39</t>
  </si>
  <si>
    <t>PUERTO BARRANQUILLA</t>
  </si>
  <si>
    <t>MECANICO DE LLANTAS COMERCIAL III</t>
  </si>
  <si>
    <t>CESPEDES ORTEGON OMAR HUMBERTO</t>
  </si>
  <si>
    <t>TRANSVERSAL 1A 11 20</t>
  </si>
  <si>
    <t>EL CARMEN DE</t>
  </si>
  <si>
    <t>CONTRERAS AGUILAR LUIS MIGUEL</t>
  </si>
  <si>
    <t>CALLE 2A 20</t>
  </si>
  <si>
    <t>CORONEL QUINTERO JAVIER</t>
  </si>
  <si>
    <t>CALLE 10 2 23</t>
  </si>
  <si>
    <t>CARTAGENA</t>
  </si>
  <si>
    <t>CORREA MATTOS ELSON SMITH</t>
  </si>
  <si>
    <t>MANZANA 8 CASA 1</t>
  </si>
  <si>
    <t>CUELLO ANGULO JOHANS</t>
  </si>
  <si>
    <t>CALLE 9 10 26</t>
  </si>
  <si>
    <t>CUELLO MAESTRE YOHAN DAVID</t>
  </si>
  <si>
    <t>CALLE 1414 19</t>
  </si>
  <si>
    <t>CUJIA GUERRA YIMIS ALFONSO</t>
  </si>
  <si>
    <t>CALLE 10 4 04</t>
  </si>
  <si>
    <t>SAN JUAN DEL CESAR</t>
  </si>
  <si>
    <t>BECERRIL</t>
  </si>
  <si>
    <t>DAVILA LOPEZ EDUARDO ANIBAL</t>
  </si>
  <si>
    <t>CARRERA 8  14A 32</t>
  </si>
  <si>
    <t>MECANICO DE LLANTAS IV</t>
  </si>
  <si>
    <t>DAVILA VIDES OILVER</t>
  </si>
  <si>
    <t>VILLA ESPERANZA</t>
  </si>
  <si>
    <t>INSPECTOR DE CAMPO</t>
  </si>
  <si>
    <t>DAZA REYES FERNANDO MIGUEL JOSE</t>
  </si>
  <si>
    <t>DIAGONAL 6 1G 19 BARRIO 17 FEBRERO</t>
  </si>
  <si>
    <t>PUERTO COLOM</t>
  </si>
  <si>
    <t>DE LA ASUNCION CASTILLO ROBINSON</t>
  </si>
  <si>
    <t>CALLE 6 1D 23</t>
  </si>
  <si>
    <t>PUERTO COLOMBIA</t>
  </si>
  <si>
    <t>ASISTENTE SST</t>
  </si>
  <si>
    <t>DE LA CRUZ BELENO LUIS EDUARDO</t>
  </si>
  <si>
    <t>CALLE 12 1 SUR 12</t>
  </si>
  <si>
    <t>DE LA ROSA SOCARRAS YOIDER</t>
  </si>
  <si>
    <t>CLL 4 N 374</t>
  </si>
  <si>
    <t>TECNICO REPARADOR OTR II</t>
  </si>
  <si>
    <t>DEL VALLE PALLARES CRISTIAN CAMILO</t>
  </si>
  <si>
    <t>CRA 14 7 48</t>
  </si>
  <si>
    <t>DELGADO AREVALO HECTOR ANDRES</t>
  </si>
  <si>
    <t>CR 9 11 33</t>
  </si>
  <si>
    <t>CALI</t>
  </si>
  <si>
    <t>REPARADOR DE LLANTAS AG</t>
  </si>
  <si>
    <t>DIAZ ACOSTA EDILBERTO</t>
  </si>
  <si>
    <t>CALL 18 17 38</t>
  </si>
  <si>
    <t>HATONUEVO</t>
  </si>
  <si>
    <t>DIAZ BARBOSA SERGIO JOSE</t>
  </si>
  <si>
    <t>C</t>
  </si>
  <si>
    <t>PESAJE</t>
  </si>
  <si>
    <t>DIAZ GUERRA EVER ENRIQUE</t>
  </si>
  <si>
    <t>CALLE 10 13 44</t>
  </si>
  <si>
    <t>DIAZ IRIARTE DONOVAN</t>
  </si>
  <si>
    <t>DIAGONAL 7 1 B 40</t>
  </si>
  <si>
    <t>DIAZ IRIARTE MARLON BRANDO</t>
  </si>
  <si>
    <t>DIAGONAL 7 1B 24</t>
  </si>
  <si>
    <t>FRONTINO</t>
  </si>
  <si>
    <t>DUQUE GOEZ JODIN FERNEY</t>
  </si>
  <si>
    <t>CALLE 24  36 20</t>
  </si>
  <si>
    <t>UNDERGROUND SERVICE</t>
  </si>
  <si>
    <t>SAVIA SALUD</t>
  </si>
  <si>
    <t>PAILITAS</t>
  </si>
  <si>
    <t>DURAN PABON VICTOR ELI</t>
  </si>
  <si>
    <t>CRA 11 No 4 15</t>
  </si>
  <si>
    <t>ESCOBAR LOPEZ CARLOS JULIO</t>
  </si>
  <si>
    <t>CALLE 22A No 5 05</t>
  </si>
  <si>
    <t>ESPAÑA HERRERA LUIS ALEJANDRO</t>
  </si>
  <si>
    <t>CALLE 29B1  29I 24</t>
  </si>
  <si>
    <t>ZAMBRANO</t>
  </si>
  <si>
    <t>ESQUIVEL CARO EDER ALFONSO</t>
  </si>
  <si>
    <t>CALLE 5 No 17 16</t>
  </si>
  <si>
    <t>BOLIVAR</t>
  </si>
  <si>
    <t>FERNANDEZ FONTALVO DIDIER FABIAN</t>
  </si>
  <si>
    <t>CRA 19 33 58</t>
  </si>
  <si>
    <t>FLOREZ VILLAMIZAR JHON JAIRO</t>
  </si>
  <si>
    <t>TRANSVERSAL 2 4 201</t>
  </si>
  <si>
    <t>FAMISANAR EPS</t>
  </si>
  <si>
    <t>FONSECA REALES MANUEL ALBERTO</t>
  </si>
  <si>
    <t>CALLE 17  22 17</t>
  </si>
  <si>
    <t>BOSCONIA</t>
  </si>
  <si>
    <t>FONTALVO VARELA ISAAC DAVID</t>
  </si>
  <si>
    <t xml:space="preserve">CARRERA 36  43 59 </t>
  </si>
  <si>
    <t>LA ARBOLEDA</t>
  </si>
  <si>
    <t>AUXILIAR ADMINITRATIVO</t>
  </si>
  <si>
    <t>FRAGOZO CALVO JESUS DAVID</t>
  </si>
  <si>
    <t>DIAGONAL 21 BIS 4J 07</t>
  </si>
  <si>
    <t>SAN JUAN</t>
  </si>
  <si>
    <t>FRAGOZO DIAZ JOSE GREGORIO</t>
  </si>
  <si>
    <t>CALLE 3A 12 51</t>
  </si>
  <si>
    <t>GERENTE DE PROYECTO</t>
  </si>
  <si>
    <t>FUENTES MENDEZ DEIVER ALFONSO</t>
  </si>
  <si>
    <t>CALLE 5 N 4 06</t>
  </si>
  <si>
    <t>GALEANO CARBONELL DEWYTH</t>
  </si>
  <si>
    <t>CALLE 50C 5B SUR 39</t>
  </si>
  <si>
    <t>ASISTENTE CONTABLE E IMPUESTOS</t>
  </si>
  <si>
    <t>PIVIJAY</t>
  </si>
  <si>
    <t>GAMARRA BRIEVA FERNANDO JOSE</t>
  </si>
  <si>
    <t>CALLE 13 18 19</t>
  </si>
  <si>
    <t>FONSECA</t>
  </si>
  <si>
    <t>GAMEZ BRITO ERNESTO GUILLERMO</t>
  </si>
  <si>
    <t>CALLE 19 14 16</t>
  </si>
  <si>
    <t>SAN SEBASTIA</t>
  </si>
  <si>
    <t>GARCIA CASTENEDA LEOPOLDO</t>
  </si>
  <si>
    <t>CALLE 6 6 51</t>
  </si>
  <si>
    <t>SAN SEBASTIAN BUENAVIST</t>
  </si>
  <si>
    <t>GARCIA GOMEZ BLADIMIR</t>
  </si>
  <si>
    <t>CALLE CENTRAL 16 20</t>
  </si>
  <si>
    <t>GARCIA MOLINA WILMER</t>
  </si>
  <si>
    <t>CLL 8 N 5 14</t>
  </si>
  <si>
    <t>ARACATACA</t>
  </si>
  <si>
    <t>GARCIA MUNIVE PIEDAD MILENA</t>
  </si>
  <si>
    <t>MZT CASA 2 VILLA DEL RIO</t>
  </si>
  <si>
    <t>GARCIA PRENTT HARRY LUIS</t>
  </si>
  <si>
    <t>CRA 26B N 24 51</t>
  </si>
  <si>
    <t>REPUBLICA DOMINICANA</t>
  </si>
  <si>
    <t>VILLAVICENCI</t>
  </si>
  <si>
    <t>GARCIA ROSSI DIEGO LUIS</t>
  </si>
  <si>
    <t>CALLE 3 No  51B  186 CASA 79</t>
  </si>
  <si>
    <t>GERENCIAL</t>
  </si>
  <si>
    <t>GERENTE GENERAL</t>
  </si>
  <si>
    <t>GARCIA VEGA DEIVER</t>
  </si>
  <si>
    <t>CALLE 3 No 1B 15</t>
  </si>
  <si>
    <t>GARRETA JESUS REINALDO</t>
  </si>
  <si>
    <t>CRA 6A  6 32</t>
  </si>
  <si>
    <t>VALLEDPAR</t>
  </si>
  <si>
    <t>GOMEZ CALDERON PABLO EMILIO</t>
  </si>
  <si>
    <t>MANZANA 48B CASA 16</t>
  </si>
  <si>
    <t>SUPERVISOR DE CAMPO AG</t>
  </si>
  <si>
    <t>CARTAGO  VAL</t>
  </si>
  <si>
    <t>GOMEZ LOPEZ WILSON ALBERTO</t>
  </si>
  <si>
    <t>CRA 9 11 35</t>
  </si>
  <si>
    <t>GONZALEZ ALVARADO EDUARDO ALFONSO</t>
  </si>
  <si>
    <t>CALLE 10 17 12</t>
  </si>
  <si>
    <t>MECANICO DE LLANTAS COMERCIAL IV</t>
  </si>
  <si>
    <t>GONZALEZ VILLA CAMILO ANTONIO</t>
  </si>
  <si>
    <t>CR 11 N 4B 57</t>
  </si>
  <si>
    <t>EL COPEY</t>
  </si>
  <si>
    <t>GRANADO ACOSTA WILBER JAVIER</t>
  </si>
  <si>
    <t>MZ 36 CASA 11 URB VILLA TAYRONA</t>
  </si>
  <si>
    <t>GUERRA FLOREZ VICTOR JOSE</t>
  </si>
  <si>
    <t>CALLE 7  9 59</t>
  </si>
  <si>
    <t>GUERRA PLATA JAIME ENRIQUE</t>
  </si>
  <si>
    <t>CALLE 8 CR 12 16</t>
  </si>
  <si>
    <t>GUERRERO CASTILLA LUIS DAVID</t>
  </si>
  <si>
    <t>MANZANA 58 CASA 8</t>
  </si>
  <si>
    <t>GUERRERO DE ORO JOHNNY RAFAEL</t>
  </si>
  <si>
    <t>CR 13 58 47</t>
  </si>
  <si>
    <t>AUXILIAR CONTABLE - IT</t>
  </si>
  <si>
    <t>GUTIERREZ VERA EDSON YAIR</t>
  </si>
  <si>
    <t>CARRERA 41 3A 20</t>
  </si>
  <si>
    <t>HENRIQUEZ MEZA DAVID DAVID</t>
  </si>
  <si>
    <t>CALLE 45F  3 20</t>
  </si>
  <si>
    <t>HERRERA ACUÑA ANDRES FELIPE</t>
  </si>
  <si>
    <t>CARRERA 1A2  41C 63</t>
  </si>
  <si>
    <t>COOSALUD ESS</t>
  </si>
  <si>
    <t>VICTORIA</t>
  </si>
  <si>
    <t>HERRERA SANDRA VIVIANA</t>
  </si>
  <si>
    <t>DIAGONAL 1 1 26</t>
  </si>
  <si>
    <t>HURTADO HURTADO JOSE ADOLFO</t>
  </si>
  <si>
    <t>CARRERA 10 5A 35</t>
  </si>
  <si>
    <t>FLORIDA</t>
  </si>
  <si>
    <t>JAIMES QUINTERO DARWIN ALBERTO</t>
  </si>
  <si>
    <t>CALLE 1A CARRERA 1</t>
  </si>
  <si>
    <t>AGUSTIN CODA</t>
  </si>
  <si>
    <t>JARABA MARTINEZ YAN CARLOS</t>
  </si>
  <si>
    <t>CALLE 16  28 144</t>
  </si>
  <si>
    <t>CODAZZI</t>
  </si>
  <si>
    <t>JARAMILLO CASTANO FERNAN DE JESUS</t>
  </si>
  <si>
    <t>CRA 5C No 23 E 22</t>
  </si>
  <si>
    <t>JIMENEZ BOLANOS EDILBERTO RAFAEL</t>
  </si>
  <si>
    <t>CALLE 11 17 05</t>
  </si>
  <si>
    <t>JIMENEZ OROZCO GABRIEL DE JESUS</t>
  </si>
  <si>
    <t>CALLE 3B TRANSV 3B 275</t>
  </si>
  <si>
    <t>MTG KTCOL</t>
  </si>
  <si>
    <t>GERENTE TECNICO</t>
  </si>
  <si>
    <t>MAGDALENA</t>
  </si>
  <si>
    <t>JIMENEZ SALCEDO YEZIT</t>
  </si>
  <si>
    <t>DIAGONAL 19 20 93</t>
  </si>
  <si>
    <t>BARRANCAS</t>
  </si>
  <si>
    <t>JIMENEZ URECHE JOSE ANTONIO</t>
  </si>
  <si>
    <t>CALLE 15 16A 70</t>
  </si>
  <si>
    <t>MEDELLIN</t>
  </si>
  <si>
    <t>LEAL USUGA FABER ARLEY</t>
  </si>
  <si>
    <t>KILOMETRO 65 VIA AL MAR</t>
  </si>
  <si>
    <t>CAÑASGORDAS</t>
  </si>
  <si>
    <t>COMFENALCO ANTIOQUIA</t>
  </si>
  <si>
    <t>SITIONUEVO</t>
  </si>
  <si>
    <t>LLANOS DE LA CRUZ DAVID ENRIQUE</t>
  </si>
  <si>
    <t>LOPEZ GARCIA DANIEL ALBERTO</t>
  </si>
  <si>
    <t>CALLE CHIQUINQUIRA 7 102</t>
  </si>
  <si>
    <t>LOPEZ GUTIERREZ JOSE NOLBERTO</t>
  </si>
  <si>
    <t>CALLE GALEANO CRA 2 No 5 37</t>
  </si>
  <si>
    <t>LOZANO DE ANGEL ALFONSO DAVID</t>
  </si>
  <si>
    <t>MANZANA 37 CASA 2</t>
  </si>
  <si>
    <t>TECNICO REPARADOR OTR III</t>
  </si>
  <si>
    <t>MACHADO YADURO JHON JAIRO</t>
  </si>
  <si>
    <t>DIA 9 1G 43</t>
  </si>
  <si>
    <t>MAESTRE ARIAS JAIFER RAFAEL</t>
  </si>
  <si>
    <t>CRA 2A No 1 14</t>
  </si>
  <si>
    <t>MARIN CHAMORRO HENRY ARCESIO</t>
  </si>
  <si>
    <t>CARRERA 17 11 46</t>
  </si>
  <si>
    <t>MARIN OTERO MARIA DE JESUS</t>
  </si>
  <si>
    <t>CALLE 3A AV TAJAMARES 25 74</t>
  </si>
  <si>
    <t>AUXILIAR DE ARCHIVO</t>
  </si>
  <si>
    <t>MARINO OTERO MAURICIO</t>
  </si>
  <si>
    <t>AVENIDA TAJAMARES 23 40 TORRE 2 1403</t>
  </si>
  <si>
    <t>MTG GLOBAL</t>
  </si>
  <si>
    <t>GERENTE SOPORTE DE NEGOCIOS MTG</t>
  </si>
  <si>
    <t>MARQUEZ LAMBY ILSIAS EDGARDO</t>
  </si>
  <si>
    <t>CARRERA 5 2B 87</t>
  </si>
  <si>
    <t>MARTINEZ ANGULO MARIA CRISTINA</t>
  </si>
  <si>
    <t>CALLE 3 1 72</t>
  </si>
  <si>
    <t>MARTINEZ BERMUDEZ LUIS GERARDO</t>
  </si>
  <si>
    <t>LOS POSOS</t>
  </si>
  <si>
    <t>MARTINEZ CALLEJA MARTIN ELIAS</t>
  </si>
  <si>
    <t xml:space="preserve">MZ 2 CASA 119 </t>
  </si>
  <si>
    <t>MARTINEZ GIL MARIA CRISTINA</t>
  </si>
  <si>
    <t>CALLE 01 MANZANA 01 CASA 07</t>
  </si>
  <si>
    <t>MARTINEZ LOPEZ JUAN CARLOS</t>
  </si>
  <si>
    <t>CALLE 43 27 161 CASA 23</t>
  </si>
  <si>
    <t>MARTINEZ MADRID JOSE ANGEL</t>
  </si>
  <si>
    <t>CARRERA 12 32 06</t>
  </si>
  <si>
    <t>EMDISALUD ESS</t>
  </si>
  <si>
    <t>MARTINEZ MENDOZA SERGIO ANDRES</t>
  </si>
  <si>
    <t>MARTINEZ NOBLES JAIR YOVANIS</t>
  </si>
  <si>
    <t>CALLE 2 CARRERA 9 4</t>
  </si>
  <si>
    <t>MARTINEZ PEREZ JORGE USBERTO</t>
  </si>
  <si>
    <t>CALLE 7 21B 31</t>
  </si>
  <si>
    <t>MATOS GALLARDO ALIXANDRO</t>
  </si>
  <si>
    <t>CARRERA 11B 49 35</t>
  </si>
  <si>
    <t>MENSAJERO</t>
  </si>
  <si>
    <t>MAURELLO VACA JESUS LIBARDO</t>
  </si>
  <si>
    <t>MANZANA C CASA 21</t>
  </si>
  <si>
    <t>SOCORRO</t>
  </si>
  <si>
    <t>MEJIA MALDONADO ANGELMIRO</t>
  </si>
  <si>
    <t>CALLE 7 No 15 13</t>
  </si>
  <si>
    <t>AGUSTIN CODAZZI</t>
  </si>
  <si>
    <t>DE BARRANQUI</t>
  </si>
  <si>
    <t>MEJIA NAVARRO ALEXANDER</t>
  </si>
  <si>
    <t>CARRERA 21A 78B 72</t>
  </si>
  <si>
    <t>MELENDEZ FLOREZ NILSON</t>
  </si>
  <si>
    <t>CALLE 4 No 6 131</t>
  </si>
  <si>
    <t>MENDEZ VILLAMIZAR CARLOS ARTURO</t>
  </si>
  <si>
    <t>MECANICO DE LLANTAS COMERCIAL II</t>
  </si>
  <si>
    <t>MENDOZA HERRERA ROGER IVAN</t>
  </si>
  <si>
    <t>CARRERA 19  24 25</t>
  </si>
  <si>
    <t>MENDOZA MARTINEZ JULIO MATIAS</t>
  </si>
  <si>
    <t>DIAGONAL 11 10A 21</t>
  </si>
  <si>
    <t>MENDOZA RODRIGUEZ DEILMAR JOSE</t>
  </si>
  <si>
    <t>CALLE 9  18 120</t>
  </si>
  <si>
    <t>MENDOZA SALAZAR JEISON FABIAN</t>
  </si>
  <si>
    <t>CARRERA 19D 6D 07</t>
  </si>
  <si>
    <t>MENESES SIERRA JOSE CARLOS</t>
  </si>
  <si>
    <t>VEREDA LOS CERRAJONES</t>
  </si>
  <si>
    <t>PONEDERA</t>
  </si>
  <si>
    <t>MERCADO MERCADO ARISTIDES DE JESUS</t>
  </si>
  <si>
    <t>CALLE 99E 27 49</t>
  </si>
  <si>
    <t>MINA EL HATILLO</t>
  </si>
  <si>
    <t>ALGARROBO</t>
  </si>
  <si>
    <t>MEZA MERCADO LUIS FERNANDO</t>
  </si>
  <si>
    <t>CALLE 11C 9 106</t>
  </si>
  <si>
    <t>MEZA MORELO ANDRES</t>
  </si>
  <si>
    <t>CALLE EL MERCADO CASA 12</t>
  </si>
  <si>
    <t>MEZA ROMERO JAIME ALBERTO</t>
  </si>
  <si>
    <t>MANZANA 73 CASA 10</t>
  </si>
  <si>
    <t>MOJICA RODRIGUEZ WILLIAM</t>
  </si>
  <si>
    <t>CRA 11 36 70</t>
  </si>
  <si>
    <t>MOLINA FONSECA JAIDER JOSE</t>
  </si>
  <si>
    <t>CALLE 16 No 17 55</t>
  </si>
  <si>
    <t>BARANOA</t>
  </si>
  <si>
    <t>MOLINA TILANO OSCAR DANIEL</t>
  </si>
  <si>
    <t>TRANSVERSAL 5 2 30</t>
  </si>
  <si>
    <t>MORA DAZA NEILSO</t>
  </si>
  <si>
    <t>CLL 8 N 6A 02</t>
  </si>
  <si>
    <t>MONTELIBANO</t>
  </si>
  <si>
    <t>MORA LOPEZ ARGEMIRO MANUEL</t>
  </si>
  <si>
    <t>CARRERA 9  11F 60</t>
  </si>
  <si>
    <t>MORALES QUIROZ VICTOR JULIO</t>
  </si>
  <si>
    <t>CALLE 3 3 32</t>
  </si>
  <si>
    <t>MORELO SOTO OMAR YESITH</t>
  </si>
  <si>
    <t>CARRERA 1C 10 45</t>
  </si>
  <si>
    <t>MORENO MUNOZ JHOELYS PATRICIA</t>
  </si>
  <si>
    <t>CARRERA 10 53C 40</t>
  </si>
  <si>
    <t>COORDINADOR COMERCIAL</t>
  </si>
  <si>
    <t>LA PAZ CESAR</t>
  </si>
  <si>
    <t>MORON CALDERON LUIS ALBERTO</t>
  </si>
  <si>
    <t>CALLE 8B 2 16</t>
  </si>
  <si>
    <t>LA PAZ</t>
  </si>
  <si>
    <t>MORON DIAZ JESUS ARMANDO</t>
  </si>
  <si>
    <t>MANZANA C CASA 3</t>
  </si>
  <si>
    <t>27IGUANI</t>
  </si>
  <si>
    <t>MUGNO SIERRA JULIO ENRIQUE</t>
  </si>
  <si>
    <t>DIAGONAL 7 N7A 194</t>
  </si>
  <si>
    <t>EL DIFICIL</t>
  </si>
  <si>
    <t>MUNOZ SOTO JOSE ALBERTO</t>
  </si>
  <si>
    <t>TRANSV 7 N 1 52B</t>
  </si>
  <si>
    <t>NARVAEZ HINCAPIE JORGE ANIBAL</t>
  </si>
  <si>
    <t>CARRERA 24 3 26</t>
  </si>
  <si>
    <t>NAVARRO MALDONADO VICTOR ALFONSO</t>
  </si>
  <si>
    <t>CRA 22 B 15 14</t>
  </si>
  <si>
    <t>CHIRIQUANA</t>
  </si>
  <si>
    <t>NAVARRO MOJICA JOSE LEONARDO</t>
  </si>
  <si>
    <t>KILOMETRO 2 BARRIO CALIXTO O YAGA</t>
  </si>
  <si>
    <t>NOVOA BALLESTEROS LUIS YORDANY</t>
  </si>
  <si>
    <t>CRA 40 1N 55</t>
  </si>
  <si>
    <t>OLIVEROS JULIO KELYN AUGUSTO</t>
  </si>
  <si>
    <t>CARRERA 24  2 18</t>
  </si>
  <si>
    <t>ONATE BERMUDEZ FABIAN RAFAEL</t>
  </si>
  <si>
    <t>CALLE 2 SUR 21 55</t>
  </si>
  <si>
    <t>ONATE CASTILLA LUISA ALEJANDRA</t>
  </si>
  <si>
    <t>DIAGONAL 16B BIS 26B 95</t>
  </si>
  <si>
    <t>CALAMAR</t>
  </si>
  <si>
    <t>OROZCO LLERENA WILSON ANTONIO</t>
  </si>
  <si>
    <t>CALLE 74 35</t>
  </si>
  <si>
    <t>MECANICO DE LLANTAS COMERCIAL I</t>
  </si>
  <si>
    <t>OROZCO NOGUERA ATILIO ALFONSO</t>
  </si>
  <si>
    <t>CALLE 54 C 40 B 28</t>
  </si>
  <si>
    <t>ORTIZ MOSQUERA ORLANDO IVAN</t>
  </si>
  <si>
    <t>MANZANA 7 CASA 4 ALAMO II</t>
  </si>
  <si>
    <t>ORTIZ RONDON JUAN PABLO</t>
  </si>
  <si>
    <t>CALLE 7  35 61</t>
  </si>
  <si>
    <t>PACHECO GARCIA JAIRO JUNIOR</t>
  </si>
  <si>
    <t>CALLE 44B 5B 54</t>
  </si>
  <si>
    <t>SABANALARGA</t>
  </si>
  <si>
    <t>PACHECO PORTILLO EDWIN DE JESUS</t>
  </si>
  <si>
    <t>CALLE 20C3  4F 12</t>
  </si>
  <si>
    <t>PRADERA</t>
  </si>
  <si>
    <t>PANTOJA SEPULVEDA JESUS ARLEX</t>
  </si>
  <si>
    <t>CALLE 18 19 24</t>
  </si>
  <si>
    <t>PARDO CERVANTES CARLOS ANDRES</t>
  </si>
  <si>
    <t>CARRERA 28 14A 51</t>
  </si>
  <si>
    <t>OCA¥A NORTE</t>
  </si>
  <si>
    <t>PENARANDA CARRASCAL YECID</t>
  </si>
  <si>
    <t>DIAGONAL 1 10 48</t>
  </si>
  <si>
    <t>PERALES ROJAS CAMILO ANDRES</t>
  </si>
  <si>
    <t>CALLE 8 4 135</t>
  </si>
  <si>
    <t>PEREZ ALARCON OSCAR IVAN</t>
  </si>
  <si>
    <t>CALLE 9F4  60 190</t>
  </si>
  <si>
    <t>PEREZ GARAY EDINSON ENRIQUE</t>
  </si>
  <si>
    <t>DIAGONAL 1G 59 1</t>
  </si>
  <si>
    <t>VALENCIA</t>
  </si>
  <si>
    <t>PEREZ MENDOZA RAMON</t>
  </si>
  <si>
    <t>CARRERA 1E 11 55</t>
  </si>
  <si>
    <t>PEREZ QUIROZ LUIS DAVID</t>
  </si>
  <si>
    <t>CALLE 12  3 102</t>
  </si>
  <si>
    <t>CAPITAL SALUD</t>
  </si>
  <si>
    <t>PEREZ TAPIA ESNEIDER</t>
  </si>
  <si>
    <t>MANZANA 7 CASA 23</t>
  </si>
  <si>
    <t>PEREZ TORRADO ALEXANDER</t>
  </si>
  <si>
    <t>CARRERA 11B N 5C 51</t>
  </si>
  <si>
    <t>PEREZ SANCHEZ MARIANA</t>
  </si>
  <si>
    <t>CALLE 15  15 91</t>
  </si>
  <si>
    <t>POLO MUNOZ CARLOS ALBEIRO</t>
  </si>
  <si>
    <t>CLL 20 CRA 23 16</t>
  </si>
  <si>
    <t>PORTILLO ARENIZ LUIS FERNANDO</t>
  </si>
  <si>
    <t>DIAGONAL 3  16 31</t>
  </si>
  <si>
    <t>ASMET SALUD</t>
  </si>
  <si>
    <t>PUSHAINA BLAS ANDRES</t>
  </si>
  <si>
    <t>CALLE 15  13 21</t>
  </si>
  <si>
    <t>QUICENO PENA YALEIDIS KATERINE</t>
  </si>
  <si>
    <t>CALLE 4 No 2 79</t>
  </si>
  <si>
    <t>QUINTERO CUELLO ANDRES ALONSO</t>
  </si>
  <si>
    <t>DIAGONAL 2 1C 40</t>
  </si>
  <si>
    <t>QUINTERO MARTINEZ KENDRY JOHAN</t>
  </si>
  <si>
    <t>CALLE 13 17B 55</t>
  </si>
  <si>
    <t>QUINTERO TAMAYO ADER FRANCISCO</t>
  </si>
  <si>
    <t>CALLE 1  2 100</t>
  </si>
  <si>
    <t>RECALDE ACOSTA WILMAR ALBEIRO</t>
  </si>
  <si>
    <t>CARRERA 1 3 28</t>
  </si>
  <si>
    <t>REDONDO ALFORD JESUS MANUEL</t>
  </si>
  <si>
    <t>CARRERA 13 33 41</t>
  </si>
  <si>
    <t>RINCON QUINTERO ABEL</t>
  </si>
  <si>
    <t>CARRERA 26 11B 22</t>
  </si>
  <si>
    <t>RIVADENEIRA FERREIRA JHOINER RAFAEL</t>
  </si>
  <si>
    <t>CALLE 12 19B 47 APT 202</t>
  </si>
  <si>
    <t>RODINO RICARDO JAIME</t>
  </si>
  <si>
    <t>CARRERA 18 4 81</t>
  </si>
  <si>
    <t>RODRIGUEZ DITTA LUIS ANGEL</t>
  </si>
  <si>
    <t>CRA 8 11 A 50</t>
  </si>
  <si>
    <t>RODRIGUEZ FONTALVO UVER JAVIER</t>
  </si>
  <si>
    <t>CRA 18 29C 127</t>
  </si>
  <si>
    <t>RODRIGUEZ HUGO ANDRES</t>
  </si>
  <si>
    <t>MANZANA 92 CASA 11</t>
  </si>
  <si>
    <t>PUETO COLOMB</t>
  </si>
  <si>
    <t>RODRIGUEZ OSPINO JORGE MARIO</t>
  </si>
  <si>
    <t>CARRERA 35A 12A 19</t>
  </si>
  <si>
    <t>RODRIGUEZ RINCON DILSON</t>
  </si>
  <si>
    <t>CARRERA 11 6 40</t>
  </si>
  <si>
    <t>ROJAS RUMBO KENNYS ALBERTO</t>
  </si>
  <si>
    <t>CALLE 3 N 2 A 54</t>
  </si>
  <si>
    <t>ROMANO MACEA ANGIE MAIRETH</t>
  </si>
  <si>
    <t>MZ I CASA 3</t>
  </si>
  <si>
    <t>LAJAGUA DE I</t>
  </si>
  <si>
    <t>RUIZ GUZMAN AUGUSTO</t>
  </si>
  <si>
    <t>CRR1 D 11 31</t>
  </si>
  <si>
    <t>MELGAR</t>
  </si>
  <si>
    <t>SAENZ PEREZ JAIME AUGUSTO</t>
  </si>
  <si>
    <t>CALLE 48 41 37 CASA 5</t>
  </si>
  <si>
    <t>GERENTE ADM Y FINANCIERO</t>
  </si>
  <si>
    <t>SANTO TOMAS</t>
  </si>
  <si>
    <t>SALAS GOMEZ ANTONIO JAVIER</t>
  </si>
  <si>
    <t>CALLE 60B  24B 22</t>
  </si>
  <si>
    <t>ALMACENISTA</t>
  </si>
  <si>
    <t>ARIGUANI</t>
  </si>
  <si>
    <t>SALCEDO CABRERA SERGIO LUIS</t>
  </si>
  <si>
    <t>CARRERA 34B  59 40</t>
  </si>
  <si>
    <t>SANCHEZ JIMENEZ LUIS CARLOS</t>
  </si>
  <si>
    <t>CALLE 12 106 102</t>
  </si>
  <si>
    <t>SANGUINO MORALES ZORAIDA</t>
  </si>
  <si>
    <t>CALLE 74 50 53</t>
  </si>
  <si>
    <t>AUXILIAR DE SERVICIOS GENERALES</t>
  </si>
  <si>
    <t>SAYAS OSORIO JEFFERSON</t>
  </si>
  <si>
    <t>CARRERA 5A  5 37</t>
  </si>
  <si>
    <t>SERNA GUARDIA DANIEL ENRIQUE</t>
  </si>
  <si>
    <t>CALLE 2  8A 06</t>
  </si>
  <si>
    <t>AMBUQ</t>
  </si>
  <si>
    <t>SERRANO URREGO JHON RICHAR</t>
  </si>
  <si>
    <t>CALLE 11 No 17 13</t>
  </si>
  <si>
    <t>SIERRA MENESES GREGORIO ALBERTO</t>
  </si>
  <si>
    <t>CALLE 15  25 30</t>
  </si>
  <si>
    <t>SOLANO FIGUEROA JESSICA ALEJANDRA</t>
  </si>
  <si>
    <t>CALLE 8 5 73 APT 302</t>
  </si>
  <si>
    <t>MONTERIA</t>
  </si>
  <si>
    <t>SOLERA COGOLLO CARMELO</t>
  </si>
  <si>
    <t>CRA 23F 76D 21</t>
  </si>
  <si>
    <t>JEFE DE COMPRAS &amp; LOGISTICA</t>
  </si>
  <si>
    <t>SOSA MEDINA BREINER FREISER</t>
  </si>
  <si>
    <t>COTOPIZ CORREGIMIENTO</t>
  </si>
  <si>
    <t>SOTO PACHECO DANILO ENRIQUE</t>
  </si>
  <si>
    <t>MANZANA 2 CASA 1</t>
  </si>
  <si>
    <t>STEVENSON ZULETA IVAN FELIPE</t>
  </si>
  <si>
    <t>CALLE 28 MANZANA 8 CASA 10</t>
  </si>
  <si>
    <t>SUAREZ LEVETTE SORMELIS XAVIER</t>
  </si>
  <si>
    <t>CR 3 7 42</t>
  </si>
  <si>
    <t>ALBANIA</t>
  </si>
  <si>
    <t>MECANICO DE MANTENIMIENTO</t>
  </si>
  <si>
    <t>TABOADA BETANCOURT JOSE JAIRO</t>
  </si>
  <si>
    <t>CARRERA 15  8 9</t>
  </si>
  <si>
    <t>MUTUAL SER</t>
  </si>
  <si>
    <t>TOCORA ANDRADE LILIBETH MARIA</t>
  </si>
  <si>
    <t>CALLE 44 3C 09</t>
  </si>
  <si>
    <t>ASISTENTE DE TESORERIA</t>
  </si>
  <si>
    <t>TORRES CUELLO ANDRES SEBASTIAN</t>
  </si>
  <si>
    <t>MANZANA 183 CASA 10</t>
  </si>
  <si>
    <t>LAJAGUA</t>
  </si>
  <si>
    <t>TORRES GELVIS LUIS ALFREDO</t>
  </si>
  <si>
    <t>DIAGONAL 9 1F 12</t>
  </si>
  <si>
    <t>TORRES RIOS RODOLFO ANDRES</t>
  </si>
  <si>
    <t>CL 72 22 B 21</t>
  </si>
  <si>
    <t>TORRES SALAMANCA EDGAR RICARDO</t>
  </si>
  <si>
    <t>CALLE 21  20 21</t>
  </si>
  <si>
    <t>TOSCANO NINO LUIS ALEJANDRO</t>
  </si>
  <si>
    <t>CARRERA 10 13A 39</t>
  </si>
  <si>
    <t>URIBE CUADRO CARLOS FABIAN</t>
  </si>
  <si>
    <t>CALLE 7  6 18</t>
  </si>
  <si>
    <t>URSOLA ORTEGA ANDRES FELIPE</t>
  </si>
  <si>
    <t>DIAGONAL 2  1C 84</t>
  </si>
  <si>
    <t>VANEGAS GUTIERREZ JOSE ANGEL</t>
  </si>
  <si>
    <t>CALLE 20B 3 31</t>
  </si>
  <si>
    <t>VANEGAS ROJAS MILLER ALFONSO</t>
  </si>
  <si>
    <t>CRA 1  10 56</t>
  </si>
  <si>
    <t>VANEGAS ROMERO ERWING RAFAEL</t>
  </si>
  <si>
    <t>CRA 41  27C 103</t>
  </si>
  <si>
    <t>VARELA VILLALOBOS RAFAEL ANTONIO</t>
  </si>
  <si>
    <t>CALLE 16 15 42</t>
  </si>
  <si>
    <t>VARGAS MEDINA EDWIN</t>
  </si>
  <si>
    <t>DIAGONAL 6 TRANSVERSAL 15 14 48</t>
  </si>
  <si>
    <t>LA JAGUA</t>
  </si>
  <si>
    <t>VASQUEZ ORTIZ YONAR EDUARDO</t>
  </si>
  <si>
    <t>CALLE 7A No 5 57</t>
  </si>
  <si>
    <t>VERTEL MONTALVO ALBEIRO MANUEL</t>
  </si>
  <si>
    <t>CALLE 19 14 54</t>
  </si>
  <si>
    <t>VILLA MARQUEZ GUILLERMO</t>
  </si>
  <si>
    <t>DIAGONAL 5 1F 10</t>
  </si>
  <si>
    <t>VILLERO RODRIGUEZ RAFAEL ENRIQUE</t>
  </si>
  <si>
    <t>TRANSVERSAL 12 8 35</t>
  </si>
  <si>
    <t>ZAMBRANO ROLON JORGE LUIS</t>
  </si>
  <si>
    <t>CALLE 28 20 35</t>
  </si>
  <si>
    <t>ZUBIRIA DAZA RAFAEL RICARDO</t>
  </si>
  <si>
    <t>CALLE 14 SUR 5 27</t>
  </si>
  <si>
    <t>VIZCAINO MORALES CRISTOFER JOSE</t>
  </si>
  <si>
    <t>CARRERA 12  27A 30</t>
  </si>
  <si>
    <t>BBVA</t>
  </si>
  <si>
    <t>06140200042117</t>
  </si>
  <si>
    <t>INDEFINIDO</t>
  </si>
  <si>
    <t>CARRERA 11</t>
  </si>
  <si>
    <t>04610200187056</t>
  </si>
  <si>
    <t>06900200333463</t>
  </si>
  <si>
    <t>MPSA SERVICIOS</t>
  </si>
  <si>
    <t>09690200017367</t>
  </si>
  <si>
    <t>03160200208305</t>
  </si>
  <si>
    <t>CALLE 5 13 38</t>
  </si>
  <si>
    <t>06140200037232</t>
  </si>
  <si>
    <t>TRANSVERSAL 3B 22  146 TORRE 1 APTO 1704</t>
  </si>
  <si>
    <t>MPSA MEMS</t>
  </si>
  <si>
    <t>INGENIERO DE SERVICIO TECNICO</t>
  </si>
  <si>
    <t>05100200155534</t>
  </si>
  <si>
    <t>06900200300389</t>
  </si>
  <si>
    <t>05100200196272</t>
  </si>
  <si>
    <t>00260200125757</t>
  </si>
  <si>
    <t>09380200528890</t>
  </si>
  <si>
    <t>00870200241410</t>
  </si>
  <si>
    <t>DIAGONAL 2 CASA 2</t>
  </si>
  <si>
    <t>03160200251370</t>
  </si>
  <si>
    <t>00920200253897</t>
  </si>
  <si>
    <t>BAÑOS OCHOA KENNER EDUARDO</t>
  </si>
  <si>
    <t>LA AURORA</t>
  </si>
  <si>
    <t>CESAR</t>
  </si>
  <si>
    <t>06140200076404</t>
  </si>
  <si>
    <t>MZ 4 CASA 12 4 12</t>
  </si>
  <si>
    <t>09730200033905</t>
  </si>
  <si>
    <t>09380200248796</t>
  </si>
  <si>
    <t>CARRERA 68 74 80</t>
  </si>
  <si>
    <t>JEFE DE GESTION HUMANA</t>
  </si>
  <si>
    <t>01110200109971</t>
  </si>
  <si>
    <t>06140200008621</t>
  </si>
  <si>
    <t>09690200021393</t>
  </si>
  <si>
    <t>CALLE 63</t>
  </si>
  <si>
    <t>00920200236843</t>
  </si>
  <si>
    <t>BANCOLOMBIA</t>
  </si>
  <si>
    <t>86184159653</t>
  </si>
  <si>
    <t>BELTRAN VEGA MARCO ANTONIO</t>
  </si>
  <si>
    <t>CARRERA 5 39 47</t>
  </si>
  <si>
    <t>06140200041630</t>
  </si>
  <si>
    <t>70420104187</t>
  </si>
  <si>
    <t>00260200213058</t>
  </si>
  <si>
    <t>HONDURAS</t>
  </si>
  <si>
    <t>06140200018265</t>
  </si>
  <si>
    <t>05180200239975</t>
  </si>
  <si>
    <t>04300200142125</t>
  </si>
  <si>
    <t>03160200232180</t>
  </si>
  <si>
    <t>86493832435</t>
  </si>
  <si>
    <t>LA JAGUA IBIRICO</t>
  </si>
  <si>
    <t>06140200008225</t>
  </si>
  <si>
    <t>00920200248798</t>
  </si>
  <si>
    <t>CALLE 70B</t>
  </si>
  <si>
    <t>02700200035637</t>
  </si>
  <si>
    <t>05100200100209</t>
  </si>
  <si>
    <t>CAMPO DE LUQUE RAUL ALFONSO</t>
  </si>
  <si>
    <t>CANTILLO BALLESTEROS RAFAEL RICARDO</t>
  </si>
  <si>
    <t>CALLE 8 2 102</t>
  </si>
  <si>
    <t>06140200052298</t>
  </si>
  <si>
    <t>CARDONA DE ANGEL JHON CRISTIAN</t>
  </si>
  <si>
    <t>CALLE 7  27 69</t>
  </si>
  <si>
    <t>06140200008647</t>
  </si>
  <si>
    <t>CASTELLANO MONTENEGRO ELKIS JOSE</t>
  </si>
  <si>
    <t>DIAGONAL 6 TRANSVERSAL 15</t>
  </si>
  <si>
    <t>SUPERVISOR DE CAMPO</t>
  </si>
  <si>
    <t>06140200069003</t>
  </si>
  <si>
    <t>CASTILLO DIAZ NEIBER DONALDO</t>
  </si>
  <si>
    <t>TRANSVERSAL 1H  4 20</t>
  </si>
  <si>
    <t>06140200075703</t>
  </si>
  <si>
    <t>FONDOS DE CESANTIAS NO EXISTE</t>
  </si>
  <si>
    <t>04860200155054</t>
  </si>
  <si>
    <t>09400200231533</t>
  </si>
  <si>
    <t>CASTRO DE LA ROSA YOIMER ENRIQUE</t>
  </si>
  <si>
    <t>CALLE 1  10 94</t>
  </si>
  <si>
    <t>00920200363258</t>
  </si>
  <si>
    <t>00920200256585</t>
  </si>
  <si>
    <t>TRANSVERSAL 1D</t>
  </si>
  <si>
    <t>06200200308536</t>
  </si>
  <si>
    <t>09380200422573</t>
  </si>
  <si>
    <t>EL CARMEN DE BOLIVAR</t>
  </si>
  <si>
    <t>05100200082357</t>
  </si>
  <si>
    <t>00920200116508</t>
  </si>
  <si>
    <t>09400200188287</t>
  </si>
  <si>
    <t>03750200236551</t>
  </si>
  <si>
    <t>09400200337272</t>
  </si>
  <si>
    <t>06140200008308</t>
  </si>
  <si>
    <t>CARRERA 8 14 32</t>
  </si>
  <si>
    <t>06140200060309</t>
  </si>
  <si>
    <t>05100200098247</t>
  </si>
  <si>
    <t>04860200119605</t>
  </si>
  <si>
    <t>02730200080028</t>
  </si>
  <si>
    <t>00920200238641</t>
  </si>
  <si>
    <t>DE LA HOZ BARROS MARLON HENRIQUE</t>
  </si>
  <si>
    <t>CRA 18B  55 28</t>
  </si>
  <si>
    <t>06140200031110</t>
  </si>
  <si>
    <t>08080200090526</t>
  </si>
  <si>
    <t>06900200389622</t>
  </si>
  <si>
    <t>05100200123169</t>
  </si>
  <si>
    <t>CL 90 47 165</t>
  </si>
  <si>
    <t>02730200171082</t>
  </si>
  <si>
    <t>06140200008274</t>
  </si>
  <si>
    <t>06140200035996</t>
  </si>
  <si>
    <t>03160200234509</t>
  </si>
  <si>
    <t>09380200530045</t>
  </si>
  <si>
    <t>ESPANA HERRERA LUIS ALEJANDRO</t>
  </si>
  <si>
    <t>KR 29 12 29 BIS 24</t>
  </si>
  <si>
    <t>SALUD VIDA E.P.S.</t>
  </si>
  <si>
    <t>TECNICO DE LLANTAS</t>
  </si>
  <si>
    <t>05180200396064</t>
  </si>
  <si>
    <t>ESPINOSA ROCHA EDUARDO EUSEBIO</t>
  </si>
  <si>
    <t>CARRERA 24  11 23</t>
  </si>
  <si>
    <t>07190200171654</t>
  </si>
  <si>
    <t>06140200008522</t>
  </si>
  <si>
    <t>CALLE 17 22 17</t>
  </si>
  <si>
    <t>PLANEADOR</t>
  </si>
  <si>
    <t>06140200061018</t>
  </si>
  <si>
    <t>04860200164114</t>
  </si>
  <si>
    <t>03670200052677</t>
  </si>
  <si>
    <t>06140200052868</t>
  </si>
  <si>
    <t>JEFE TESORERIA Y NOMINA</t>
  </si>
  <si>
    <t>00920200268515</t>
  </si>
  <si>
    <t>CALLE 13 19 18</t>
  </si>
  <si>
    <t>03750200372604</t>
  </si>
  <si>
    <t>MPSA REPARACIONES</t>
  </si>
  <si>
    <t>00260200153916</t>
  </si>
  <si>
    <t>SAN SEBASTIAN</t>
  </si>
  <si>
    <t>06140200009959</t>
  </si>
  <si>
    <t>06140200008613</t>
  </si>
  <si>
    <t>03160200247717</t>
  </si>
  <si>
    <t>03750200338928</t>
  </si>
  <si>
    <t>09020200010412</t>
  </si>
  <si>
    <t>VILLAVICENCIO</t>
  </si>
  <si>
    <t>CALLE 3 No</t>
  </si>
  <si>
    <t>00920200248202</t>
  </si>
  <si>
    <t>06140200015774</t>
  </si>
  <si>
    <t>CARRERA 6A</t>
  </si>
  <si>
    <t>06900200459029</t>
  </si>
  <si>
    <t>04860200116320</t>
  </si>
  <si>
    <t>CARTAGO</t>
  </si>
  <si>
    <t>06641831482</t>
  </si>
  <si>
    <t>GOMEZ TROYA CARLOS MARIO</t>
  </si>
  <si>
    <t>MZ 20  CASA 679</t>
  </si>
  <si>
    <t>09400200255235</t>
  </si>
  <si>
    <t>06140200017960</t>
  </si>
  <si>
    <t>MAICAO</t>
  </si>
  <si>
    <t>GRANADILLO TORRES MICHEL DE JESUS</t>
  </si>
  <si>
    <t>CRA 41D  74 95  APTO 731 T 4</t>
  </si>
  <si>
    <t>04640200283175</t>
  </si>
  <si>
    <t>00260200113621</t>
  </si>
  <si>
    <t>04860200100118</t>
  </si>
  <si>
    <t>00920200272244</t>
  </si>
  <si>
    <t>GUEVARA AMEZQUITA FELIX ALFONSO</t>
  </si>
  <si>
    <t>CRA 30  3A 52 T3 APTO 110</t>
  </si>
  <si>
    <t>03440200187125</t>
  </si>
  <si>
    <t>HERRERA FERNANDEZ OMAR DAVID</t>
  </si>
  <si>
    <t xml:space="preserve">TRANSV 26  160 06 </t>
  </si>
  <si>
    <t>05100200382591</t>
  </si>
  <si>
    <t>COODINADOR SST</t>
  </si>
  <si>
    <t>04860200121833</t>
  </si>
  <si>
    <t>HUMANEZ ABRAHAM EMANUEL DE JESUS</t>
  </si>
  <si>
    <t>CALLE 53C 32 36</t>
  </si>
  <si>
    <t>02700200136237</t>
  </si>
  <si>
    <t>04210200137159</t>
  </si>
  <si>
    <t>05100200183718</t>
  </si>
  <si>
    <t>05180200239611</t>
  </si>
  <si>
    <t>06140200008555</t>
  </si>
  <si>
    <t>00920200262880</t>
  </si>
  <si>
    <t>CANALETE</t>
  </si>
  <si>
    <t>UNDER GROUND SERVICES</t>
  </si>
  <si>
    <t>05160200007499</t>
  </si>
  <si>
    <t>LIZCANO SALGUEDO DANIEL MOISES</t>
  </si>
  <si>
    <t>KRA 9 50 26</t>
  </si>
  <si>
    <t>09020200109057</t>
  </si>
  <si>
    <t>03160200256874</t>
  </si>
  <si>
    <t>06140200012136</t>
  </si>
  <si>
    <t>03160200256577</t>
  </si>
  <si>
    <t>LUGO PUERTAS LUIS FELIPE</t>
  </si>
  <si>
    <t>CALLE 34A 8A 129</t>
  </si>
  <si>
    <t>00920200478033</t>
  </si>
  <si>
    <t>06140200035459</t>
  </si>
  <si>
    <t>MADRID VERGARA ALEXANDER</t>
  </si>
  <si>
    <t>CALLE 3C  8A 82</t>
  </si>
  <si>
    <t>06140200074920</t>
  </si>
  <si>
    <t>00260200222141</t>
  </si>
  <si>
    <t>06140200009942</t>
  </si>
  <si>
    <t>CL 3A</t>
  </si>
  <si>
    <t>04640200252642</t>
  </si>
  <si>
    <t>MTG GLOBAL DEDUCIBLE</t>
  </si>
  <si>
    <t>03480200151713</t>
  </si>
  <si>
    <t>05100200229552</t>
  </si>
  <si>
    <t>03160200222983</t>
  </si>
  <si>
    <t>70419638429</t>
  </si>
  <si>
    <t>CRA 5 N 4 33</t>
  </si>
  <si>
    <t>06140200035665</t>
  </si>
  <si>
    <t>05100200101033</t>
  </si>
  <si>
    <t>05170200074126</t>
  </si>
  <si>
    <t>06140200022622</t>
  </si>
  <si>
    <t>BOQUERON</t>
  </si>
  <si>
    <t>06140200031151</t>
  </si>
  <si>
    <t>06140200010056</t>
  </si>
  <si>
    <t>06140200020170</t>
  </si>
  <si>
    <t>MARTINEZ VEGA JOSE CARLOS</t>
  </si>
  <si>
    <t>DIAGONAL 2  16A 06</t>
  </si>
  <si>
    <t>06140200071975</t>
  </si>
  <si>
    <t>00920200238146</t>
  </si>
  <si>
    <t>03160200207349</t>
  </si>
  <si>
    <t>09380200531605</t>
  </si>
  <si>
    <t>DE BARRANQUILLA</t>
  </si>
  <si>
    <t>76962935598</t>
  </si>
  <si>
    <t>03160200186956</t>
  </si>
  <si>
    <t>06140200024578</t>
  </si>
  <si>
    <t>CARRERA 19 24 25</t>
  </si>
  <si>
    <t>09380200683521</t>
  </si>
  <si>
    <t>03160200303072</t>
  </si>
  <si>
    <t>MENDOZA PUELLO ALEX ALBERTO</t>
  </si>
  <si>
    <t>CRA 6A  35A 68</t>
  </si>
  <si>
    <t>AUXILIAR ADMINISTRATIVO</t>
  </si>
  <si>
    <t>06200200319780</t>
  </si>
  <si>
    <t>CALLE 9 18 120</t>
  </si>
  <si>
    <t>00260200213132</t>
  </si>
  <si>
    <t>06140200008605</t>
  </si>
  <si>
    <t>00920200253715</t>
  </si>
  <si>
    <t>08260200293128</t>
  </si>
  <si>
    <t>06140200022085</t>
  </si>
  <si>
    <t>06900200428578</t>
  </si>
  <si>
    <t>00260200158014</t>
  </si>
  <si>
    <t>00920200238971</t>
  </si>
  <si>
    <t>06140200018208</t>
  </si>
  <si>
    <t>MONTELIOBANO</t>
  </si>
  <si>
    <t>CARRERA 9 11F 60</t>
  </si>
  <si>
    <t>09000200061847</t>
  </si>
  <si>
    <t>06140200008027</t>
  </si>
  <si>
    <t>00920200268390</t>
  </si>
  <si>
    <t>04860200155674</t>
  </si>
  <si>
    <t>09730200018468</t>
  </si>
  <si>
    <t>00260200123604</t>
  </si>
  <si>
    <t>NAVARRO AMAYA JORGE ANDRES</t>
  </si>
  <si>
    <t xml:space="preserve">CALLE 7  5 39 </t>
  </si>
  <si>
    <t>0</t>
  </si>
  <si>
    <t>05100200299530</t>
  </si>
  <si>
    <t>CARACAS</t>
  </si>
  <si>
    <t>NAVARRO MESA YANIS PAOLA</t>
  </si>
  <si>
    <t>CALLE 8 9 14</t>
  </si>
  <si>
    <t>06900200478136</t>
  </si>
  <si>
    <t>09380200527181</t>
  </si>
  <si>
    <t>KRA 40 1 NORTE 55</t>
  </si>
  <si>
    <t>08080200063994</t>
  </si>
  <si>
    <t>CARRERA 24 2 18</t>
  </si>
  <si>
    <t>00260200161034</t>
  </si>
  <si>
    <t>09380200249695</t>
  </si>
  <si>
    <t>76960249301</t>
  </si>
  <si>
    <t>01110200071254</t>
  </si>
  <si>
    <t>ORTIZ BELEÑO YEINER FABIAN</t>
  </si>
  <si>
    <t>CALLE 11  24 42</t>
  </si>
  <si>
    <t>05710200474642</t>
  </si>
  <si>
    <t>OSORIO MOVILLA DANIEL JOSE</t>
  </si>
  <si>
    <t>CARRERA 24D  57A 91</t>
  </si>
  <si>
    <t>01110200190914</t>
  </si>
  <si>
    <t>06140200008233</t>
  </si>
  <si>
    <t>PANDALES RODRIGUEZ HECTOR</t>
  </si>
  <si>
    <t>CARRERA 10B  15 06</t>
  </si>
  <si>
    <t>06900200491113</t>
  </si>
  <si>
    <t>06900200483490</t>
  </si>
  <si>
    <t>OCA¥A NORTE SANTANDE</t>
  </si>
  <si>
    <t>09380200529112</t>
  </si>
  <si>
    <t>CALLE 9 F4 60 190</t>
  </si>
  <si>
    <t>08050200440286</t>
  </si>
  <si>
    <t>00920200117449</t>
  </si>
  <si>
    <t>04860200206931</t>
  </si>
  <si>
    <t>06140200015527</t>
  </si>
  <si>
    <t>08650200000681</t>
  </si>
  <si>
    <t>05100200281991</t>
  </si>
  <si>
    <t>CALLE 15 N13 21</t>
  </si>
  <si>
    <t>03670200321809</t>
  </si>
  <si>
    <t>05100200157431</t>
  </si>
  <si>
    <t>BARRANCABERMEJA</t>
  </si>
  <si>
    <t>QUINTANA CUBIDES BREWIN</t>
  </si>
  <si>
    <t>MANZANA 19 CASA 660</t>
  </si>
  <si>
    <t>06140200041176</t>
  </si>
  <si>
    <t>06140200008217</t>
  </si>
  <si>
    <t>01110200071312</t>
  </si>
  <si>
    <t>86482210157</t>
  </si>
  <si>
    <t>06140200008100</t>
  </si>
  <si>
    <t>08080200023022</t>
  </si>
  <si>
    <t>RIOS RINCON JUAN DANIEL</t>
  </si>
  <si>
    <t>CARRERA 15  24 38</t>
  </si>
  <si>
    <t>61402000738720</t>
  </si>
  <si>
    <t>05170200147161</t>
  </si>
  <si>
    <t>ROA REDONDO REINER RAFAEL</t>
  </si>
  <si>
    <t>CALLE 14A  20 71</t>
  </si>
  <si>
    <t>03670200348562</t>
  </si>
  <si>
    <t>06140200003283</t>
  </si>
  <si>
    <t>06140200016756</t>
  </si>
  <si>
    <t>PUETO COLOMBIA</t>
  </si>
  <si>
    <t>04640200139310</t>
  </si>
  <si>
    <t>KRA 11 6 40</t>
  </si>
  <si>
    <t>06140200062701</t>
  </si>
  <si>
    <t>ROJAS ALVEAR RICARDO ANDRES</t>
  </si>
  <si>
    <t>CRA 4 19 A 161</t>
  </si>
  <si>
    <t>09400200352883</t>
  </si>
  <si>
    <t>05100200329634</t>
  </si>
  <si>
    <t>04860200213507</t>
  </si>
  <si>
    <t>LAJAGUA DE IBIRICO</t>
  </si>
  <si>
    <t>06140200030955</t>
  </si>
  <si>
    <t>RUIZ RAMOS ELBER ENRIQUE</t>
  </si>
  <si>
    <t>CALLE 6 No. 4 133</t>
  </si>
  <si>
    <t>06140200075091</t>
  </si>
  <si>
    <t>00920200233444</t>
  </si>
  <si>
    <t>CALLE 60B</t>
  </si>
  <si>
    <t>00920200256502</t>
  </si>
  <si>
    <t>SALAS MORRON JUAN SEBASTIAN</t>
  </si>
  <si>
    <t>CRA 52 94 125</t>
  </si>
  <si>
    <t>00910200230136</t>
  </si>
  <si>
    <t>CR 29 14B 81</t>
  </si>
  <si>
    <t>00900200446303</t>
  </si>
  <si>
    <t>SANCHEZ ACOSTA CHARLYS DUBAN</t>
  </si>
  <si>
    <t>CALLE 36A  29 08</t>
  </si>
  <si>
    <t>01110200201349</t>
  </si>
  <si>
    <t>06140200054674</t>
  </si>
  <si>
    <t>SANTIAGO CASTILLO YUDDER GEIWAR</t>
  </si>
  <si>
    <t>CARRERA 16 53D 07</t>
  </si>
  <si>
    <t>06200200418848</t>
  </si>
  <si>
    <t>CRA 5 A 5 37</t>
  </si>
  <si>
    <t>06140200064095</t>
  </si>
  <si>
    <t>03670200277050</t>
  </si>
  <si>
    <t>CALLE 15</t>
  </si>
  <si>
    <t>06140200014488</t>
  </si>
  <si>
    <t>00870200163812</t>
  </si>
  <si>
    <t>00920200238179</t>
  </si>
  <si>
    <t>00260200199646</t>
  </si>
  <si>
    <t>06140200024560</t>
  </si>
  <si>
    <t>00260200135848</t>
  </si>
  <si>
    <t>07190200238784</t>
  </si>
  <si>
    <t>TASCON MUNOZ ANDRES YORLAN</t>
  </si>
  <si>
    <t>CALLE 9 2 04</t>
  </si>
  <si>
    <t>06900200479993</t>
  </si>
  <si>
    <t>00920200239920</t>
  </si>
  <si>
    <t>05100200313083</t>
  </si>
  <si>
    <t>JEFE CONTABLE E IMPUESTOS</t>
  </si>
  <si>
    <t>04300200169243</t>
  </si>
  <si>
    <t>CL 24 20 21</t>
  </si>
  <si>
    <t>08050200504735</t>
  </si>
  <si>
    <t>05100200100241</t>
  </si>
  <si>
    <t>DIAGONAL 1 1C 84</t>
  </si>
  <si>
    <t>06140200066322</t>
  </si>
  <si>
    <t>09400200278609</t>
  </si>
  <si>
    <t>09020200094622</t>
  </si>
  <si>
    <t>06200200321505</t>
  </si>
  <si>
    <t>05100200122427</t>
  </si>
  <si>
    <t>06140200015360</t>
  </si>
  <si>
    <t>VERGARA OROZCO SELWIN FERNANDO</t>
  </si>
  <si>
    <t>DIAGONAL 10 BELLO HORIZONTE</t>
  </si>
  <si>
    <t>06140200073914</t>
  </si>
  <si>
    <t>00260200128702</t>
  </si>
  <si>
    <t>06140200005874</t>
  </si>
  <si>
    <t>BUENAVENTURA</t>
  </si>
  <si>
    <t>VILLA QUINTERO JHON FREDY</t>
  </si>
  <si>
    <t>CALLE 66B 6 31</t>
  </si>
  <si>
    <t>01980200507048</t>
  </si>
  <si>
    <t>05100200264450</t>
  </si>
  <si>
    <t>00260200220848</t>
  </si>
  <si>
    <t xml:space="preserve">Ciudad </t>
  </si>
  <si>
    <t>Proyecto</t>
  </si>
  <si>
    <t>DESRIPCION</t>
  </si>
  <si>
    <t>Correo</t>
  </si>
  <si>
    <t>CO_1634</t>
  </si>
  <si>
    <t>DAVIVIENDA</t>
  </si>
  <si>
    <t>0550488443439044</t>
  </si>
  <si>
    <t>Indefinido</t>
  </si>
  <si>
    <t>1</t>
  </si>
  <si>
    <t>CO00000001</t>
  </si>
  <si>
    <t>Javierandresacostamaestre@gmail.com</t>
  </si>
  <si>
    <t>SOLTERO (A)</t>
  </si>
  <si>
    <t>CO_1624</t>
  </si>
  <si>
    <t>CO00000003</t>
  </si>
  <si>
    <t>arizonas5491@gmail.com</t>
  </si>
  <si>
    <t>CASADO (A)</t>
  </si>
  <si>
    <t>ALGARIN TORRES RONALDO</t>
  </si>
  <si>
    <t>CARRERA 6L2  101 04</t>
  </si>
  <si>
    <t>CO_1640</t>
  </si>
  <si>
    <t>BARRANQUILLA PORT</t>
  </si>
  <si>
    <t>0550027900085682</t>
  </si>
  <si>
    <t>CO00000266</t>
  </si>
  <si>
    <t>ronaldoalgarintorres@gmail.com</t>
  </si>
  <si>
    <t>CRA 8G 128 33</t>
  </si>
  <si>
    <t>0550027900084578</t>
  </si>
  <si>
    <t>CO00000005</t>
  </si>
  <si>
    <t>LUIS.ALVAREZ029@HOTMAIL.COM</t>
  </si>
  <si>
    <t>AMAYA ARANGO JOSE ANTONIO</t>
  </si>
  <si>
    <t>CONJUNTO RESIDENCIAL PORTO BELO</t>
  </si>
  <si>
    <t>CO_1618</t>
  </si>
  <si>
    <t>550027900085559</t>
  </si>
  <si>
    <t>Labor Contratada</t>
  </si>
  <si>
    <t>CO00000362</t>
  </si>
  <si>
    <t>JOANAMAR_88@HOTMAIL.COM</t>
  </si>
  <si>
    <t>TRANS 3B 22 246 T1 APTO 1704 HORIZONTES DE VILLA CAMPESTRE</t>
  </si>
  <si>
    <t>CO_1696</t>
  </si>
  <si>
    <t>0550027900085161</t>
  </si>
  <si>
    <t>CO00000007</t>
  </si>
  <si>
    <t>jorgeangaritar@gmail.com</t>
  </si>
  <si>
    <t>AREVALO DE AVILA DAYILE DARI</t>
  </si>
  <si>
    <t>CRA 27 47 47 Apto 812 T2 San Isidro</t>
  </si>
  <si>
    <t>CO_1693</t>
  </si>
  <si>
    <t>GERENTE DE COMPRAS Y LOGISTICA</t>
  </si>
  <si>
    <t>47419510676</t>
  </si>
  <si>
    <t>CO00000258</t>
  </si>
  <si>
    <t>dayiledari@yahoo.com</t>
  </si>
  <si>
    <t xml:space="preserve">CALLE 36 19 17 SAN MARTÍN VALLEDUPAR </t>
  </si>
  <si>
    <t>0550027900085534</t>
  </si>
  <si>
    <t>CO00000010</t>
  </si>
  <si>
    <t>jpalmezano22@hotmail.com</t>
  </si>
  <si>
    <t>UNION LIBRE</t>
  </si>
  <si>
    <t>CO00000012</t>
  </si>
  <si>
    <t>jjcam20@outlook.com</t>
  </si>
  <si>
    <t>0550027900083281</t>
  </si>
  <si>
    <t>CO00000013</t>
  </si>
  <si>
    <t>ARRIETA DE LA CRUZ FABIA ALBERTO</t>
  </si>
  <si>
    <t>arrietafabian12@gmail.com</t>
  </si>
  <si>
    <t>CRA 14C 3D 22</t>
  </si>
  <si>
    <t>CO_1639</t>
  </si>
  <si>
    <t>COLPENSIONES ALTO RIESGO</t>
  </si>
  <si>
    <t>0550027900083091</t>
  </si>
  <si>
    <t>CO00000014</t>
  </si>
  <si>
    <t>arrobinson-12@hotmail.com</t>
  </si>
  <si>
    <t>AVENDANO MOVILLA CARLOS ALBERTO</t>
  </si>
  <si>
    <t>CRA 36 9 20</t>
  </si>
  <si>
    <t>0550027900085179</t>
  </si>
  <si>
    <t>CO00000252</t>
  </si>
  <si>
    <t>AVENDA¥O MOVILLA CARLOS ALBERTO</t>
  </si>
  <si>
    <t>carlosavennqi79b@hotmail.com</t>
  </si>
  <si>
    <t>APARTADO</t>
  </si>
  <si>
    <t>AVILA FUENTES LUIS ALBERTO</t>
  </si>
  <si>
    <t>CR 107 35 23</t>
  </si>
  <si>
    <t>CO_167602</t>
  </si>
  <si>
    <t>COMERCIAL COSTA (S)</t>
  </si>
  <si>
    <t>02760200096112</t>
  </si>
  <si>
    <t>CO00000375</t>
  </si>
  <si>
    <t>BETTO0421@GMAIL.COM</t>
  </si>
  <si>
    <t>BADOS RAYO JOSE MANUEL</t>
  </si>
  <si>
    <t>CL 5 N 1 35</t>
  </si>
  <si>
    <t>MECANICO DE LLANTAS AG I</t>
  </si>
  <si>
    <t>09050200130084</t>
  </si>
  <si>
    <t>CO00000340</t>
  </si>
  <si>
    <t>josebados88@gmail.com</t>
  </si>
  <si>
    <t>0550027900085567</t>
  </si>
  <si>
    <t>CO00000016</t>
  </si>
  <si>
    <t>miguebaquero@hotmail.es</t>
  </si>
  <si>
    <t>TRANVERSAL 1A 9 21</t>
  </si>
  <si>
    <t>0550027900084172</t>
  </si>
  <si>
    <t>CO00000017</t>
  </si>
  <si>
    <t>EDGARDOJAVIER82BARRETO@OUTLOOK.COM</t>
  </si>
  <si>
    <t>CO00000019</t>
  </si>
  <si>
    <t>nelsonbperez490@gmail.com</t>
  </si>
  <si>
    <t>TRANSVERSAL 44  102 80 APTO 108 TORRE 2</t>
  </si>
  <si>
    <t>CO_1692</t>
  </si>
  <si>
    <t>0550027900084404</t>
  </si>
  <si>
    <t>CO00000021</t>
  </si>
  <si>
    <t>BELE¥O BOLA¥O ARMANDO</t>
  </si>
  <si>
    <t>armandobb.9@gmail.com</t>
  </si>
  <si>
    <t>CALLE 11B 18 37</t>
  </si>
  <si>
    <t>CO_1619</t>
  </si>
  <si>
    <t>CO00000022</t>
  </si>
  <si>
    <t>BELLO OJEDA HECTO ALEXIS</t>
  </si>
  <si>
    <t>alexisbellojeda@gmail.com</t>
  </si>
  <si>
    <t>CO00000023</t>
  </si>
  <si>
    <t>toto.88_@hotmail.com</t>
  </si>
  <si>
    <t>CALLE 6 5 77</t>
  </si>
  <si>
    <t>0550027900083315</t>
  </si>
  <si>
    <t>CO00000025</t>
  </si>
  <si>
    <t>edierbetin@hotmail.com</t>
  </si>
  <si>
    <t>CRA 25 No 87 59</t>
  </si>
  <si>
    <t>CO_1642</t>
  </si>
  <si>
    <t>ECUADOR</t>
  </si>
  <si>
    <t>CO00000026</t>
  </si>
  <si>
    <t>elkis78@gmail.com</t>
  </si>
  <si>
    <t>MZ F CASA 17 CONCEPCION 2</t>
  </si>
  <si>
    <t>0550117100110230</t>
  </si>
  <si>
    <t>CO00000027</t>
  </si>
  <si>
    <t xml:space="preserve">Gabrielbrochero2010@gmail.com </t>
  </si>
  <si>
    <t>CALLE 100 18SUR 100 T4 APT 216</t>
  </si>
  <si>
    <t>CO00000028</t>
  </si>
  <si>
    <t>johanis.buelvas@gmail.com</t>
  </si>
  <si>
    <t>CO00000032</t>
  </si>
  <si>
    <t>DAVIDCAICEDO1@HOTMAIL.COM</t>
  </si>
  <si>
    <t>CO_1612</t>
  </si>
  <si>
    <t>CO00000033</t>
  </si>
  <si>
    <t>danielcamacho77@gmail.com</t>
  </si>
  <si>
    <t>CAMPO VILLANUEVA LAURA VANESSA</t>
  </si>
  <si>
    <t>CL 39B 08 77</t>
  </si>
  <si>
    <t>ANALISTA DE LOGISTICA</t>
  </si>
  <si>
    <t>09720200000036</t>
  </si>
  <si>
    <t>CO00000354</t>
  </si>
  <si>
    <t>LAURACAMPOVILLANUEVA@GMAIL.COM</t>
  </si>
  <si>
    <t>0550027900083331</t>
  </si>
  <si>
    <t>CO00000036</t>
  </si>
  <si>
    <t>Rafaelrcantillo@hotmail.com</t>
  </si>
  <si>
    <t>CALLE 7D 29 44</t>
  </si>
  <si>
    <t>0550488442803968</t>
  </si>
  <si>
    <t>CO00000037</t>
  </si>
  <si>
    <t>Jhoncardean@gmail.com</t>
  </si>
  <si>
    <t>CARDONA WILSON ANDRES</t>
  </si>
  <si>
    <t>CRA 42 11 02</t>
  </si>
  <si>
    <t>09100200000486</t>
  </si>
  <si>
    <t>CO00000339</t>
  </si>
  <si>
    <t>andres2020cardona@gmail.com</t>
  </si>
  <si>
    <t>CARDOZO CORTINA JUAN GABRIEL</t>
  </si>
  <si>
    <t>CALLE 49 28 30</t>
  </si>
  <si>
    <t>DRUMMOND RENTING</t>
  </si>
  <si>
    <t>05100200415854</t>
  </si>
  <si>
    <t>CO00000234</t>
  </si>
  <si>
    <t>juangabrielcardozo01@outlook.es</t>
  </si>
  <si>
    <t>CALLE 13 13 10</t>
  </si>
  <si>
    <t>027900083166</t>
  </si>
  <si>
    <t>CO00000038</t>
  </si>
  <si>
    <t>Carojanier5@gmail.com</t>
  </si>
  <si>
    <t>CASTELLANO GONZALEZ MARIA ALEJANDRA</t>
  </si>
  <si>
    <t>CL 23 31 55</t>
  </si>
  <si>
    <t>CO_1694</t>
  </si>
  <si>
    <t>ANALISTA DE CREDITO Y COBRANZAS</t>
  </si>
  <si>
    <t>0550027900084925</t>
  </si>
  <si>
    <t>CO00000352</t>
  </si>
  <si>
    <t>malejac0118@gmail.com</t>
  </si>
  <si>
    <t>CASTILLO DE ANGEL ANDRES URIEL</t>
  </si>
  <si>
    <t>LA PALMITA</t>
  </si>
  <si>
    <t>06140200087443</t>
  </si>
  <si>
    <t>CO00000253</t>
  </si>
  <si>
    <t>castillodeangelandresuriel@gmail.com</t>
  </si>
  <si>
    <t>0550488443509895</t>
  </si>
  <si>
    <t>CO00000041</t>
  </si>
  <si>
    <t>allisson.rcc@gmail.com</t>
  </si>
  <si>
    <t>0550488443162604</t>
  </si>
  <si>
    <t>CO00000042</t>
  </si>
  <si>
    <t>Caroremix_rc@hotmail.com</t>
  </si>
  <si>
    <t>CASTRO FONSECA DEIMER JOSE</t>
  </si>
  <si>
    <t>CALLE 68 A TRANSV 1B SUR 160 CAOBA</t>
  </si>
  <si>
    <t>ANALISTA CONTABLE E IMPUESTOS</t>
  </si>
  <si>
    <t>0550027900083364</t>
  </si>
  <si>
    <t>deica0@hotmail.com</t>
  </si>
  <si>
    <t>CO_1670</t>
  </si>
  <si>
    <t>CO00000043</t>
  </si>
  <si>
    <t>sergio_caviedes@kaltire.com</t>
  </si>
  <si>
    <t>CELEDON ROCHA LUIS ALFONSO</t>
  </si>
  <si>
    <t>CRA 50 103 24 CASA 1</t>
  </si>
  <si>
    <t>CO_1688</t>
  </si>
  <si>
    <t>TOMS LATAM</t>
  </si>
  <si>
    <t>INGENIERO DE IMPLEMENTACION TOMS LATAM</t>
  </si>
  <si>
    <t>0550027900085666</t>
  </si>
  <si>
    <t>CO00000322</t>
  </si>
  <si>
    <t>luisceledon93@gmail.com</t>
  </si>
  <si>
    <t>0550027900084115</t>
  </si>
  <si>
    <t>CO00000044</t>
  </si>
  <si>
    <t>anibalcelin@hotmail.es</t>
  </si>
  <si>
    <t>CENTENO POLO GISSEL CAROLINA</t>
  </si>
  <si>
    <t>CL 77D 21C 76</t>
  </si>
  <si>
    <t>CO_1699</t>
  </si>
  <si>
    <t>PITCREW GLOBAL</t>
  </si>
  <si>
    <t>INGENIERO DE SERVICIO TECNICO IMPLEMENTACION</t>
  </si>
  <si>
    <t>03480200000847</t>
  </si>
  <si>
    <t>COLFONDOS</t>
  </si>
  <si>
    <t>CO00000366</t>
  </si>
  <si>
    <t>GISSELC.POLO@GMAIL.COM</t>
  </si>
  <si>
    <t>TRANSVERSAL 1D 63 39</t>
  </si>
  <si>
    <t>0550027900084958</t>
  </si>
  <si>
    <t>CO00000045</t>
  </si>
  <si>
    <t>cerpariveradeivis@gmail.com</t>
  </si>
  <si>
    <t>PORVENIR ALTO RIESGO</t>
  </si>
  <si>
    <t>0550027900084529</t>
  </si>
  <si>
    <t>CO00000046</t>
  </si>
  <si>
    <t>omarrcespedes01@gmail.com</t>
  </si>
  <si>
    <t>CHAMORRO ECKER LUIS ANGEL</t>
  </si>
  <si>
    <t>CALLE 29 31 35</t>
  </si>
  <si>
    <t>DRUMMOND PORT</t>
  </si>
  <si>
    <t>01110200247581</t>
  </si>
  <si>
    <t>CO00000295</t>
  </si>
  <si>
    <t>luischamorroecker@gmail.com</t>
  </si>
  <si>
    <t>COLORADO ZUNIGA GUSTAVO ADOLFO</t>
  </si>
  <si>
    <t>CL 05 13 01</t>
  </si>
  <si>
    <t>02300200483901</t>
  </si>
  <si>
    <t>CO00000344</t>
  </si>
  <si>
    <t>GUSTAVITOCOLORADO@GMAIL.COM</t>
  </si>
  <si>
    <t>CO00000047</t>
  </si>
  <si>
    <t>contrerasluismiguel147@gmail.com</t>
  </si>
  <si>
    <t>0550027900084156</t>
  </si>
  <si>
    <t>CO00000048</t>
  </si>
  <si>
    <t>Jquinterocoronell@gmail.com</t>
  </si>
  <si>
    <t>CUBILLOS ARDILA JHON EDINSON</t>
  </si>
  <si>
    <t>CARRERA 4 2 49</t>
  </si>
  <si>
    <t>488443153504</t>
  </si>
  <si>
    <t>CO00000254</t>
  </si>
  <si>
    <t>jedcuar2009@hotmail.com</t>
  </si>
  <si>
    <t>0550027900083125</t>
  </si>
  <si>
    <t>CO00000050</t>
  </si>
  <si>
    <t>johan.1412@hotmail.com</t>
  </si>
  <si>
    <t>0550027900084206</t>
  </si>
  <si>
    <t>CO00000051</t>
  </si>
  <si>
    <t>cuellomaestrejhoandavid@gmail.com</t>
  </si>
  <si>
    <t>CO00000052</t>
  </si>
  <si>
    <t xml:space="preserve">Yimiscujia@gmail.com </t>
  </si>
  <si>
    <t>CL 08 04 110</t>
  </si>
  <si>
    <t>027900085039</t>
  </si>
  <si>
    <t>CO00000347</t>
  </si>
  <si>
    <t xml:space="preserve">Oilvides29@gmail.com </t>
  </si>
  <si>
    <t>TRANSV 13 4 65</t>
  </si>
  <si>
    <t>0550027900085062</t>
  </si>
  <si>
    <t>CO00000055</t>
  </si>
  <si>
    <t>fernandomj1011@gmail.com</t>
  </si>
  <si>
    <t>0550027900084370</t>
  </si>
  <si>
    <t>CO00000057</t>
  </si>
  <si>
    <t>Luiseduardodelacruz1806gimail.com</t>
  </si>
  <si>
    <t>DE LA HOZ ZUNIGA LUZ MARIA</t>
  </si>
  <si>
    <t>CALLE 30 19 55</t>
  </si>
  <si>
    <t>ANALISTA DE NOMINA</t>
  </si>
  <si>
    <t>02700200246366</t>
  </si>
  <si>
    <t>CO00000330</t>
  </si>
  <si>
    <t>luz_delahoz@kaltire.com</t>
  </si>
  <si>
    <t>CO00000060</t>
  </si>
  <si>
    <t>cristian_delvalle@kaltire.com</t>
  </si>
  <si>
    <t>CALLE 18 17 38</t>
  </si>
  <si>
    <t>CO00000062</t>
  </si>
  <si>
    <t>1970edil@gmail.com</t>
  </si>
  <si>
    <t>0550027900083109</t>
  </si>
  <si>
    <t>CO00000064</t>
  </si>
  <si>
    <t>everenrique.3diazguerra@hotmail.com</t>
  </si>
  <si>
    <t>DIAZ OVIEDO LEONARDO ALEXIS</t>
  </si>
  <si>
    <t>CALLE 6 1 62</t>
  </si>
  <si>
    <t>09050200111639</t>
  </si>
  <si>
    <t>CO00000292</t>
  </si>
  <si>
    <t xml:space="preserve">diazleo057@gmail.com </t>
  </si>
  <si>
    <t>ESCOBAR BETANCOURT GONZALO ADOLFO</t>
  </si>
  <si>
    <t>CALLE 6 4 09</t>
  </si>
  <si>
    <t>COMPENSAR ENTIDAD PROMOTORA DE SALUD</t>
  </si>
  <si>
    <t>06900200523212</t>
  </si>
  <si>
    <t>CO00000242</t>
  </si>
  <si>
    <t>GONZALOBETANCOUR29@GMAIL.COM</t>
  </si>
  <si>
    <t>0550027900083323</t>
  </si>
  <si>
    <t>CO00000067</t>
  </si>
  <si>
    <t>cj-escobar@hotmail.com</t>
  </si>
  <si>
    <t>CALLE 29 BIS 24</t>
  </si>
  <si>
    <t>0550027900084800</t>
  </si>
  <si>
    <t>CO00000068</t>
  </si>
  <si>
    <t>CO0170</t>
  </si>
  <si>
    <t>luisherrera091997@gmail.com</t>
  </si>
  <si>
    <t>FERNANDEZ CANTERO ANGY LORENA</t>
  </si>
  <si>
    <t>CALLE 1C OESTE 100A 45</t>
  </si>
  <si>
    <t>ASOCIACION MUTUAL LA ESPERANZA ASMET SAL</t>
  </si>
  <si>
    <t>09270200000933</t>
  </si>
  <si>
    <t>CO00000368</t>
  </si>
  <si>
    <t>Fernandezlorena593@gmail.com</t>
  </si>
  <si>
    <t>70440695173</t>
  </si>
  <si>
    <t>CO00000071</t>
  </si>
  <si>
    <t>didier-fabian@hotmail.com</t>
  </si>
  <si>
    <t>FORTICH TORRES FRANKLIN DAVID</t>
  </si>
  <si>
    <t>CRA 9B 49 70</t>
  </si>
  <si>
    <t>CO_1626</t>
  </si>
  <si>
    <t>09020200201466</t>
  </si>
  <si>
    <t>CO00000316</t>
  </si>
  <si>
    <t>FRANKLIN_FORTICH@KALTIRE.COM</t>
  </si>
  <si>
    <t>0550027900084594</t>
  </si>
  <si>
    <t>CO00000074</t>
  </si>
  <si>
    <t>jogfrad@gmail.com</t>
  </si>
  <si>
    <t>0550027900083265</t>
  </si>
  <si>
    <t>CO00000075</t>
  </si>
  <si>
    <t xml:space="preserve">Deiveralfo@outlook.com </t>
  </si>
  <si>
    <t>0550027900084438</t>
  </si>
  <si>
    <t>CO00000076</t>
  </si>
  <si>
    <t>dewyth_galeano@kaltire.com</t>
  </si>
  <si>
    <t>CO_167701</t>
  </si>
  <si>
    <t>COMERCIAL ANTIOQUIA (C)</t>
  </si>
  <si>
    <t>0550027900085344</t>
  </si>
  <si>
    <t>CO00000077</t>
  </si>
  <si>
    <t>melllito_1993@hotmail.com</t>
  </si>
  <si>
    <t>CALLE 4 6 17</t>
  </si>
  <si>
    <t>0550027900084164</t>
  </si>
  <si>
    <t>CO00000079</t>
  </si>
  <si>
    <t>leopogarciak@hotmail.com</t>
  </si>
  <si>
    <t>CRA 16 10 75</t>
  </si>
  <si>
    <t>70446840531</t>
  </si>
  <si>
    <t>CO00000080</t>
  </si>
  <si>
    <t>blach.gago@gmail.com</t>
  </si>
  <si>
    <t>CO00000081</t>
  </si>
  <si>
    <t>wilgamo.0815@hotmail.com</t>
  </si>
  <si>
    <t>0550027900085385</t>
  </si>
  <si>
    <t>CO00000082</t>
  </si>
  <si>
    <t>piedad30garcia.munive@gmail.com</t>
  </si>
  <si>
    <t>CO_1690</t>
  </si>
  <si>
    <t>CO00000084</t>
  </si>
  <si>
    <t>DILUGARO@HOTMAIL.COM</t>
  </si>
  <si>
    <t>GARZON RUIZ SAUL EFRAIN</t>
  </si>
  <si>
    <t>CALL 87D SUR N 2 83</t>
  </si>
  <si>
    <t>CO_1674</t>
  </si>
  <si>
    <t>COMERCIAL BOGOTA</t>
  </si>
  <si>
    <t>ALIANSALUD EPS</t>
  </si>
  <si>
    <t>03780200001967</t>
  </si>
  <si>
    <t>CAFAM</t>
  </si>
  <si>
    <t>CO00000387</t>
  </si>
  <si>
    <t>CO0387</t>
  </si>
  <si>
    <t>saul_garzon@hotmail.com</t>
  </si>
  <si>
    <t>GAVIRIA RODRIGUEZ ADRIAN MAURICIO</t>
  </si>
  <si>
    <t>CARRERA 17A 10 17</t>
  </si>
  <si>
    <t>06900200524137</t>
  </si>
  <si>
    <t>CO00000243</t>
  </si>
  <si>
    <t>gaviriarodriguezadrianmauricio@gmail.com</t>
  </si>
  <si>
    <t>CO00000088</t>
  </si>
  <si>
    <t>wilsongomez55@gmail.com</t>
  </si>
  <si>
    <t>GONZALEZ ALEJANDRO</t>
  </si>
  <si>
    <t>CL 6A N 1 62</t>
  </si>
  <si>
    <t>ENSSANAR ES</t>
  </si>
  <si>
    <t>09050200130712</t>
  </si>
  <si>
    <t>CO00000341</t>
  </si>
  <si>
    <t>alejogonzalez1230@gmail.com</t>
  </si>
  <si>
    <t>CO00000093</t>
  </si>
  <si>
    <t>jaimeguerra781@gmail.com</t>
  </si>
  <si>
    <t>CO00000094</t>
  </si>
  <si>
    <t xml:space="preserve">GLUISDAVID272@GMAIL.COM </t>
  </si>
  <si>
    <t>CL 117 42 B 25 TORRE 2 APTO 501 CONJUNTO TURPIAL (ALAMEDA DEL RIO)</t>
  </si>
  <si>
    <t>ANALISTA DE CUENTAS POR PAGAR</t>
  </si>
  <si>
    <t>CO00000095</t>
  </si>
  <si>
    <t>JOHNNY_GUERRERO@KALTIRE.COM</t>
  </si>
  <si>
    <t>CARRERA 30 3A 52 TORRE 3</t>
  </si>
  <si>
    <t>CO_1676</t>
  </si>
  <si>
    <t>COMERCIAL COSTA (C)</t>
  </si>
  <si>
    <t>0550027900084545</t>
  </si>
  <si>
    <t>CO00000226</t>
  </si>
  <si>
    <t>felixaguevara2310@gmail.com</t>
  </si>
  <si>
    <t>GUTIERREZ TROCHA MOISES DAVID</t>
  </si>
  <si>
    <t>CALLE 58B 26 37</t>
  </si>
  <si>
    <t>0550027900083471</t>
  </si>
  <si>
    <t>CO00000310</t>
  </si>
  <si>
    <t>moises_gutierrez_1999@hotmail.com</t>
  </si>
  <si>
    <t>TRANSVERSAL 26 16D 06</t>
  </si>
  <si>
    <t>0550488442809957</t>
  </si>
  <si>
    <t>CO00000224</t>
  </si>
  <si>
    <t>Omar_hf@outlook.com</t>
  </si>
  <si>
    <t>HURTADO HIGUITA ANA MARIA</t>
  </si>
  <si>
    <t>CALLE 4 A BUGA</t>
  </si>
  <si>
    <t>0550027900084735</t>
  </si>
  <si>
    <t>CO00000386</t>
  </si>
  <si>
    <t>CO0386</t>
  </si>
  <si>
    <t>Annahurtado2013@hotmail.com</t>
  </si>
  <si>
    <t>CRA 5C No 23 E 24</t>
  </si>
  <si>
    <t>0550027900084693</t>
  </si>
  <si>
    <t>CO00000100</t>
  </si>
  <si>
    <t>fedejaca@hotmail.com</t>
  </si>
  <si>
    <t>0550027900084503</t>
  </si>
  <si>
    <t>CO00000101</t>
  </si>
  <si>
    <t>edilbertojimenezbolanos@gmail.com</t>
  </si>
  <si>
    <t>0550027900085757</t>
  </si>
  <si>
    <t>CO00000104</t>
  </si>
  <si>
    <t>LIZCANO SALGUEDO DANEIL MOISES</t>
  </si>
  <si>
    <t>daniellizcano1998@gmail.com</t>
  </si>
  <si>
    <t>CALLE 2 7 102</t>
  </si>
  <si>
    <t>0550027900083299</t>
  </si>
  <si>
    <t>CO00000105</t>
  </si>
  <si>
    <t>danielalbertolopezgarcia94@gmail.com</t>
  </si>
  <si>
    <t>488443388332</t>
  </si>
  <si>
    <t>CO00000106</t>
  </si>
  <si>
    <t>Lopezgutierrez03@hotmail.com</t>
  </si>
  <si>
    <t>MZ G CASA 14</t>
  </si>
  <si>
    <t>CO00000107</t>
  </si>
  <si>
    <t>adlzd@outlook.com</t>
  </si>
  <si>
    <t>0550027900085542</t>
  </si>
  <si>
    <t>CO00000110</t>
  </si>
  <si>
    <t>MAESTRE ARIA JAIFER RAFAEL</t>
  </si>
  <si>
    <t>Jaiferdiego@hotmail.com</t>
  </si>
  <si>
    <t>116600161446</t>
  </si>
  <si>
    <t>CO00000111</t>
  </si>
  <si>
    <t>henrrymarin19@gmail.com</t>
  </si>
  <si>
    <t>CL 3A 25 74 EDIF CLUB TOWER APTO 402</t>
  </si>
  <si>
    <t>ANALISTA DE GESTION HUMANA</t>
  </si>
  <si>
    <t>0550027900085658</t>
  </si>
  <si>
    <t>CO00000112</t>
  </si>
  <si>
    <t>mariamarin1019@gmail.com</t>
  </si>
  <si>
    <t>TRANSV 10 14 14</t>
  </si>
  <si>
    <t>0550027900084289</t>
  </si>
  <si>
    <t>CO00000115</t>
  </si>
  <si>
    <t>crisangel.85@hotmail.com</t>
  </si>
  <si>
    <t>027900084669</t>
  </si>
  <si>
    <t>CO00000116</t>
  </si>
  <si>
    <t>martinezluis@outlook.es</t>
  </si>
  <si>
    <t>0550027900084321</t>
  </si>
  <si>
    <t>CO00000118</t>
  </si>
  <si>
    <t>CPFmartinez7@@gmail.com</t>
  </si>
  <si>
    <t>CALLE 45A 27 150 TORRE A APTO 802</t>
  </si>
  <si>
    <t>CO00000119</t>
  </si>
  <si>
    <t>jcml121176@hotmail.com</t>
  </si>
  <si>
    <t>CO00000120</t>
  </si>
  <si>
    <t>anngel0495@hotmail.com</t>
  </si>
  <si>
    <t>CRA 3A 10 06</t>
  </si>
  <si>
    <t>0550027900085088</t>
  </si>
  <si>
    <t>CO00000121</t>
  </si>
  <si>
    <t>sergimartinez02@hotmail.con</t>
  </si>
  <si>
    <t>CO00000122</t>
  </si>
  <si>
    <t>jairmtznobles7@hotmail.com</t>
  </si>
  <si>
    <t>0550027900083406</t>
  </si>
  <si>
    <t>CO00000123</t>
  </si>
  <si>
    <t>jorgemartinezperez2@gmail.com</t>
  </si>
  <si>
    <t>0550027900084354</t>
  </si>
  <si>
    <t>CO00000125</t>
  </si>
  <si>
    <t>matosalixnadro@gmail.com</t>
  </si>
  <si>
    <t>MATUTE BALLESTAS JUAN CAMILO</t>
  </si>
  <si>
    <t>DIAGONAL 5</t>
  </si>
  <si>
    <t>06140200097608</t>
  </si>
  <si>
    <t>CO00000277</t>
  </si>
  <si>
    <t>JUANCAMILOMATUTE10@GMAIL.COM</t>
  </si>
  <si>
    <t>MEJIA LOAIZA ANDRES DAVID</t>
  </si>
  <si>
    <t>CR 11A 56 15</t>
  </si>
  <si>
    <t>03480200000846</t>
  </si>
  <si>
    <t>CO00000365</t>
  </si>
  <si>
    <t>MEJIALOAIZAANDRES@GMAIL.COM</t>
  </si>
  <si>
    <t>CALLE 5A 61 20</t>
  </si>
  <si>
    <t>CO00000128</t>
  </si>
  <si>
    <t>almejia71@hotmail.com</t>
  </si>
  <si>
    <t>0550027900083158</t>
  </si>
  <si>
    <t>CO00000129</t>
  </si>
  <si>
    <t>Nilsonmelendezf@gmail.com</t>
  </si>
  <si>
    <t>MZ 6 CASA 182</t>
  </si>
  <si>
    <t>COLFONDOS ALTO RIESGO SA</t>
  </si>
  <si>
    <t>0550027900085070</t>
  </si>
  <si>
    <t>CO00000130</t>
  </si>
  <si>
    <t>carartur-04@hotmail.com</t>
  </si>
  <si>
    <t>06140200101350</t>
  </si>
  <si>
    <t>CO00000132</t>
  </si>
  <si>
    <t>mendozamartinezjuliomatias@gmail.com</t>
  </si>
  <si>
    <t>0550027900083398</t>
  </si>
  <si>
    <t>CO00000134</t>
  </si>
  <si>
    <t>djmendozar@misena.edu.co</t>
  </si>
  <si>
    <t>CALLE 8  11 108</t>
  </si>
  <si>
    <t>0550488442799356</t>
  </si>
  <si>
    <t>CO00000135</t>
  </si>
  <si>
    <t>jeison.fabian.mendoza01@gmail.com</t>
  </si>
  <si>
    <t>CRA 8 9 7</t>
  </si>
  <si>
    <t>0550027900083307</t>
  </si>
  <si>
    <t>CO00000235</t>
  </si>
  <si>
    <t>josemenesess@hotmail.com</t>
  </si>
  <si>
    <t>CALLE 99E 22 74</t>
  </si>
  <si>
    <t>0550027900084107</t>
  </si>
  <si>
    <t>CO00000136</t>
  </si>
  <si>
    <t>aristidesm2@hotmail.com</t>
  </si>
  <si>
    <t>MESA PARRA WILLIAM GUSTAVO</t>
  </si>
  <si>
    <t>TRANSV 43C</t>
  </si>
  <si>
    <t>0550027900085674</t>
  </si>
  <si>
    <t>CO00000311</t>
  </si>
  <si>
    <t>personalwill18@gmail.com</t>
  </si>
  <si>
    <t>CRA 20 6 13</t>
  </si>
  <si>
    <t>0550027900085609</t>
  </si>
  <si>
    <t>CO00000137</t>
  </si>
  <si>
    <t>ferchimeza.lfmm@gmail.com</t>
  </si>
  <si>
    <t>CALLE 6 16 17</t>
  </si>
  <si>
    <t>488443124232</t>
  </si>
  <si>
    <t>CO00000138</t>
  </si>
  <si>
    <t>andresmeza000@gmail.com</t>
  </si>
  <si>
    <t>027900083083</t>
  </si>
  <si>
    <t>CO00000249</t>
  </si>
  <si>
    <t>jmeza2304@hotmail.com</t>
  </si>
  <si>
    <t>CALLE 9SUR 79C 151</t>
  </si>
  <si>
    <t>CO_1678</t>
  </si>
  <si>
    <t>ANTIOQUIA MINING</t>
  </si>
  <si>
    <t>0550027900083232</t>
  </si>
  <si>
    <t>CO00000141</t>
  </si>
  <si>
    <t>oscarmolinatilano@hotmail.com</t>
  </si>
  <si>
    <t>MORA BARRERA JUAN DAVID</t>
  </si>
  <si>
    <t>CALLE 11  1 51</t>
  </si>
  <si>
    <t>09050200001144</t>
  </si>
  <si>
    <t>CO00000380</t>
  </si>
  <si>
    <t>juancho-1927@hotmail.com</t>
  </si>
  <si>
    <t>CO00000142</t>
  </si>
  <si>
    <t>moradaza87@hotmail.com</t>
  </si>
  <si>
    <t>CALLE 9 16 100</t>
  </si>
  <si>
    <t>0550027900083349</t>
  </si>
  <si>
    <t>CO00000144</t>
  </si>
  <si>
    <t>elchey1987@gmail.com</t>
  </si>
  <si>
    <t>CALLE 8B 2 18</t>
  </si>
  <si>
    <t>0550027900085336</t>
  </si>
  <si>
    <t>CO00000146</t>
  </si>
  <si>
    <t>Lubeto-21@hotmail.com</t>
  </si>
  <si>
    <t>0550027100115867</t>
  </si>
  <si>
    <t>CO00000147</t>
  </si>
  <si>
    <t>Julioenriquemugno@gmail.com</t>
  </si>
  <si>
    <t>BELLO</t>
  </si>
  <si>
    <t>MUNOZ MONTOYA DORALBA</t>
  </si>
  <si>
    <t>CRA 77B 60 81</t>
  </si>
  <si>
    <t>0550027900084297</t>
  </si>
  <si>
    <t>CO00000271</t>
  </si>
  <si>
    <t>MU¥OZ MONTOYA DORALBA</t>
  </si>
  <si>
    <t>doralba.munoz18@gmail.com</t>
  </si>
  <si>
    <t>0550027900084677</t>
  </si>
  <si>
    <t>CO00000148</t>
  </si>
  <si>
    <t xml:space="preserve">Narvaez28@gmail.com </t>
  </si>
  <si>
    <t>NARVAEZ SALGADO JHON JAIRO</t>
  </si>
  <si>
    <t>CALLE 1 CARRERA 9  8 35</t>
  </si>
  <si>
    <t>0550027900083117</t>
  </si>
  <si>
    <t>CO00000382</t>
  </si>
  <si>
    <t>CLARI201130@HOTMAIL.COM</t>
  </si>
  <si>
    <t>NATAGAIMA</t>
  </si>
  <si>
    <t>NARVAEZ TRILLERAS LUIS CARLOS</t>
  </si>
  <si>
    <t>CRA 99BIS 23H 49</t>
  </si>
  <si>
    <t>01430200435527</t>
  </si>
  <si>
    <t>CO00000288</t>
  </si>
  <si>
    <t>luchogg01@hotmail.com</t>
  </si>
  <si>
    <t>027900084784</t>
  </si>
  <si>
    <t>CO00000152</t>
  </si>
  <si>
    <t>joseleonardo1992navarro@gmail.com</t>
  </si>
  <si>
    <t>CO_1627</t>
  </si>
  <si>
    <t>CERROMATOSO</t>
  </si>
  <si>
    <t>CO00000153</t>
  </si>
  <si>
    <t>luyonoba05@gmail.com</t>
  </si>
  <si>
    <t>CRA 30 50 09</t>
  </si>
  <si>
    <t>CO_1631</t>
  </si>
  <si>
    <t>08050200562535</t>
  </si>
  <si>
    <t>CO00000156</t>
  </si>
  <si>
    <t xml:space="preserve">Wilsonorozco20@hotmail.com </t>
  </si>
  <si>
    <t>CALLE 54C 40 B 28</t>
  </si>
  <si>
    <t>CO00000157</t>
  </si>
  <si>
    <t xml:space="preserve">orozcoa@hotmail.es </t>
  </si>
  <si>
    <t>OSPINO TORRES KERVIN RAFAEL</t>
  </si>
  <si>
    <t>DG 2 TRA 1E 27</t>
  </si>
  <si>
    <t>0550027900083273</t>
  </si>
  <si>
    <t>CO00000313</t>
  </si>
  <si>
    <t>Kervinciito@gmail.com</t>
  </si>
  <si>
    <t>CO00000164</t>
  </si>
  <si>
    <t>ivanalarcon308@gmail.com</t>
  </si>
  <si>
    <t>DIAGONAL 11 1G 44</t>
  </si>
  <si>
    <t>0550027900083174</t>
  </si>
  <si>
    <t>CO00000165</t>
  </si>
  <si>
    <t xml:space="preserve">hencho1981@gmail.com </t>
  </si>
  <si>
    <t xml:space="preserve">DIAG 21 BIS 4H 68 </t>
  </si>
  <si>
    <t>0550027900084131</t>
  </si>
  <si>
    <t>CO00000166</t>
  </si>
  <si>
    <t>segundo0863@hotmail.com</t>
  </si>
  <si>
    <t>DIAG 12 10B 52</t>
  </si>
  <si>
    <t>0550027900083257</t>
  </si>
  <si>
    <t>CO00000167</t>
  </si>
  <si>
    <t>esneiderpereztapia@gmail.com</t>
  </si>
  <si>
    <t>CRA 10  3 96</t>
  </si>
  <si>
    <t>027900083182</t>
  </si>
  <si>
    <t>CO00000168</t>
  </si>
  <si>
    <t>alepeto1506@hotmail.com</t>
  </si>
  <si>
    <t>CO00000169</t>
  </si>
  <si>
    <t xml:space="preserve">Karloss17@hotmail.es </t>
  </si>
  <si>
    <t>0550027900084586</t>
  </si>
  <si>
    <t>CO00000170</t>
  </si>
  <si>
    <t>Blasandrespushaina@gmail.com</t>
  </si>
  <si>
    <t>DIAGONAL 1 1A 30</t>
  </si>
  <si>
    <t>0550027900083208</t>
  </si>
  <si>
    <t>CO00000173</t>
  </si>
  <si>
    <t>axelandresquintero@gmail.com</t>
  </si>
  <si>
    <t>RAMIREZ CAICEDO JERSON FELIPE</t>
  </si>
  <si>
    <t>HACIENDA LA COLOMBIANA</t>
  </si>
  <si>
    <t>09050200131132</t>
  </si>
  <si>
    <t>CO00000338</t>
  </si>
  <si>
    <t>jersonfeliperamirezcaicedo@gmail.com</t>
  </si>
  <si>
    <t>CO00000175</t>
  </si>
  <si>
    <t xml:space="preserve">wilmarrecaldea@gmail.com </t>
  </si>
  <si>
    <t>RESTREPO VALENCIA NAYLEN XIMENA</t>
  </si>
  <si>
    <t>CRA 32A 13 03</t>
  </si>
  <si>
    <t>03950200231863</t>
  </si>
  <si>
    <t>CO00000282</t>
  </si>
  <si>
    <t>naylen_x93@hotmail.com</t>
  </si>
  <si>
    <t>0550027900084511</t>
  </si>
  <si>
    <t>CO00000177</t>
  </si>
  <si>
    <t>abelrincon12@gmail.com</t>
  </si>
  <si>
    <t>CO00000181</t>
  </si>
  <si>
    <t>jaime-ricardo88@hotmail.com</t>
  </si>
  <si>
    <t>0550027900084982</t>
  </si>
  <si>
    <t>CO00000184</t>
  </si>
  <si>
    <t>dilsonrodriguez20@hotmail.com</t>
  </si>
  <si>
    <t>CRA 5 30B 25</t>
  </si>
  <si>
    <t>0550488443543795</t>
  </si>
  <si>
    <t>CO00000185</t>
  </si>
  <si>
    <t>ricardorojas201512@gmail.com</t>
  </si>
  <si>
    <t>ROMERO SILVA ANDRES FELIPE</t>
  </si>
  <si>
    <t>CR 55 N 152B 68 TORRE 1 APTO 1202</t>
  </si>
  <si>
    <t>CO_1689</t>
  </si>
  <si>
    <t>BUSSINES INTELLIGENCE DATA GLOBAL</t>
  </si>
  <si>
    <t>ANALISTA DE DATOS</t>
  </si>
  <si>
    <t>04790200412330</t>
  </si>
  <si>
    <t>CO00000351</t>
  </si>
  <si>
    <t>andresfromero22@gmail.com</t>
  </si>
  <si>
    <t>CRA 34C CALLE 59</t>
  </si>
  <si>
    <t>0550027900083356</t>
  </si>
  <si>
    <t>CO00000193</t>
  </si>
  <si>
    <t xml:space="preserve">Ssergiosalcedo28@outlook.com.ar </t>
  </si>
  <si>
    <t>SANCHEZ ACOSTA CHARLYS DUVAN</t>
  </si>
  <si>
    <t>CL 36B 29 59</t>
  </si>
  <si>
    <t>CO00000225</t>
  </si>
  <si>
    <t>charlys_sanchez@kaltire.com</t>
  </si>
  <si>
    <t>SANCHEZ FELIZZOLA ANDRES SEB</t>
  </si>
  <si>
    <t>CRA 1D1 N 37F 32</t>
  </si>
  <si>
    <t>0550027900084842</t>
  </si>
  <si>
    <t>CO0388</t>
  </si>
  <si>
    <t>andres_sanchez@kaltire.com</t>
  </si>
  <si>
    <t>CALLE 18A 24 20</t>
  </si>
  <si>
    <t>CO00000194</t>
  </si>
  <si>
    <t xml:space="preserve">Luiscsj2012@hotmail.com </t>
  </si>
  <si>
    <t>0550027900083463</t>
  </si>
  <si>
    <t>CO00000196</t>
  </si>
  <si>
    <t>sayasosorioj@gmail.com</t>
  </si>
  <si>
    <t>CALLE 2 8A 06</t>
  </si>
  <si>
    <t>06140200091924</t>
  </si>
  <si>
    <t>CO00000267</t>
  </si>
  <si>
    <t>danielenriquesernaguardia@gmail.com</t>
  </si>
  <si>
    <t>CALLE 59A 76A 95</t>
  </si>
  <si>
    <t>CO_1635</t>
  </si>
  <si>
    <t>CO00000197</t>
  </si>
  <si>
    <t>Jhontatu715-2010@hotmail.com</t>
  </si>
  <si>
    <t>MZ N 12 54</t>
  </si>
  <si>
    <t>0550488443155640</t>
  </si>
  <si>
    <t>CO00000198</t>
  </si>
  <si>
    <t>gregorioalberto1974@gmail.com</t>
  </si>
  <si>
    <t>CO00000199</t>
  </si>
  <si>
    <t>jessica_solanofigueroa@hotmail.com</t>
  </si>
  <si>
    <t>CALLE 75C 22D 39</t>
  </si>
  <si>
    <t>COORDINADOR DE COMPRAS</t>
  </si>
  <si>
    <t>CO00000200</t>
  </si>
  <si>
    <t>carmelo.solera@hotmail,com</t>
  </si>
  <si>
    <t>CRA 12A1 48 32</t>
  </si>
  <si>
    <t>0550027900084651</t>
  </si>
  <si>
    <t>CO00000201</t>
  </si>
  <si>
    <t>Breinersosa9@gmail.com</t>
  </si>
  <si>
    <t>MZ 2 CASA 19</t>
  </si>
  <si>
    <t>0550027900085328</t>
  </si>
  <si>
    <t>CO00000202</t>
  </si>
  <si>
    <t>Ivanstevenson@live.com</t>
  </si>
  <si>
    <t>CALLE 28B 4 18</t>
  </si>
  <si>
    <t>0550027900084644</t>
  </si>
  <si>
    <t>CO00000203</t>
  </si>
  <si>
    <t>sormeli85@hotmail.com</t>
  </si>
  <si>
    <t>SITINUEVO</t>
  </si>
  <si>
    <t>SUAREZ SUAREZ JOSUE DAVID</t>
  </si>
  <si>
    <t>CALLE 5 9 02</t>
  </si>
  <si>
    <t>00900200465220</t>
  </si>
  <si>
    <t>CO00000257</t>
  </si>
  <si>
    <t>jdss_92@hotmail.com</t>
  </si>
  <si>
    <t>TABORDA ZAPATA JOHNER</t>
  </si>
  <si>
    <t>CALLE 73 59A 95</t>
  </si>
  <si>
    <t>09150200190003</t>
  </si>
  <si>
    <t>CO00000291</t>
  </si>
  <si>
    <t>jtz032099@gmail.com</t>
  </si>
  <si>
    <t>CALLE 58 24 19 PISO 2</t>
  </si>
  <si>
    <t>ANALISTA DE TESORERIA</t>
  </si>
  <si>
    <t>0550027900083133</t>
  </si>
  <si>
    <t>CO00000207</t>
  </si>
  <si>
    <t>lilitocora10@gmail.com</t>
  </si>
  <si>
    <t>0550027900085229</t>
  </si>
  <si>
    <t>CO00000208</t>
  </si>
  <si>
    <t xml:space="preserve">Andresstorresc@gmail.com </t>
  </si>
  <si>
    <t>TORRES MEDINA EMERSON RAFAEL</t>
  </si>
  <si>
    <t>CALLE 52 31 06</t>
  </si>
  <si>
    <t>0550027900084792</t>
  </si>
  <si>
    <t>CO00000265</t>
  </si>
  <si>
    <t>emersontorres1318@gmail.com</t>
  </si>
  <si>
    <t>TRANSV 43C 102 153 TORRE 2 APTO 912</t>
  </si>
  <si>
    <t>GERENTE FINANCIERO</t>
  </si>
  <si>
    <t>0550027900083455</t>
  </si>
  <si>
    <t>CO00000209</t>
  </si>
  <si>
    <t>ica.asesores.baq@gmail.com</t>
  </si>
  <si>
    <t>CO00000210</t>
  </si>
  <si>
    <t>edgar_torres@kaltire.com</t>
  </si>
  <si>
    <t>TOVAR ESCORCIA LEONARDO DANIEL</t>
  </si>
  <si>
    <t>CRA 38 32 99</t>
  </si>
  <si>
    <t>00900200001640</t>
  </si>
  <si>
    <t>CO00000363</t>
  </si>
  <si>
    <t>LEONARDOD.TOVAR2015@HOTMAIL.COM</t>
  </si>
  <si>
    <t>VEREDA LA ARACORAIMA</t>
  </si>
  <si>
    <t>0550027900085047</t>
  </si>
  <si>
    <t>CO00000212</t>
  </si>
  <si>
    <t>felipeortega18@hotmail.com</t>
  </si>
  <si>
    <t>0550027900084198</t>
  </si>
  <si>
    <t>CO00000213</t>
  </si>
  <si>
    <t>joseangelvanegasgutierrez@gmail.com</t>
  </si>
  <si>
    <t>CRA 6 24 30</t>
  </si>
  <si>
    <t>0550027900084099</t>
  </si>
  <si>
    <t>CO00000214</t>
  </si>
  <si>
    <t>erwing-romero@hotmail.com</t>
  </si>
  <si>
    <t>CO00000215</t>
  </si>
  <si>
    <t xml:space="preserve">Varelarafael289@gmail.com </t>
  </si>
  <si>
    <t>VARGAS MANOTAS JISELA MILAGROS</t>
  </si>
  <si>
    <t>CALLE 16 17B 51</t>
  </si>
  <si>
    <t>AUXILIAR COMERCIAL</t>
  </si>
  <si>
    <t>0550027900083448</t>
  </si>
  <si>
    <t>CO00000345</t>
  </si>
  <si>
    <t>jmvargasmanotas@gmail.com</t>
  </si>
  <si>
    <t>VASQUEZ ROSSI DANIEL FELIPE</t>
  </si>
  <si>
    <t>CALLE 1A 25 55</t>
  </si>
  <si>
    <t>CO_1698</t>
  </si>
  <si>
    <t>TOMS GLOBAL</t>
  </si>
  <si>
    <t>GERENTE GLOBAL IMPLEMENTACION TOMS</t>
  </si>
  <si>
    <t>02230200200932</t>
  </si>
  <si>
    <t>CO00000300</t>
  </si>
  <si>
    <t>danielvask@hotmail.com</t>
  </si>
  <si>
    <t>VERA VILLEGAS CARLOS FERNANDO</t>
  </si>
  <si>
    <t>CRA 38 25 D 43</t>
  </si>
  <si>
    <t>CO_1675</t>
  </si>
  <si>
    <t>COMERCIAL VALLE</t>
  </si>
  <si>
    <t>COMFENALCO VALLE EPS</t>
  </si>
  <si>
    <t>06900200442421</t>
  </si>
  <si>
    <t>CO00000255</t>
  </si>
  <si>
    <t>carlosfernandovv@gmail.com</t>
  </si>
  <si>
    <t>VERGARA MUNOZ STEFANI PAMELA</t>
  </si>
  <si>
    <t>CRA 8L 128 56 MZ 19 CASA 41</t>
  </si>
  <si>
    <t>ANALISTA DE COMPRAS</t>
  </si>
  <si>
    <t>0550027900083430</t>
  </si>
  <si>
    <t>CO00000312</t>
  </si>
  <si>
    <t>sp_vergara23@hotmail.com</t>
  </si>
  <si>
    <t>ZAMBRANO CUCHALA GUSTAVO ADOLFO</t>
  </si>
  <si>
    <t>CRA 7 4 08</t>
  </si>
  <si>
    <t>09050200001115</t>
  </si>
  <si>
    <t>CO00000379</t>
  </si>
  <si>
    <t xml:space="preserve">Zacuchala@gmail.com </t>
  </si>
  <si>
    <t>0550488443154833</t>
  </si>
  <si>
    <t>CO00000222</t>
  </si>
  <si>
    <t>jorgevale2014@outlook.com</t>
  </si>
  <si>
    <t>BURITICA</t>
  </si>
  <si>
    <t>ZAPATA TUBERQUIA ROCIO</t>
  </si>
  <si>
    <t>BURITICA TABACAL</t>
  </si>
  <si>
    <t>SAVIA SALUD EPS</t>
  </si>
  <si>
    <t>0550027900084909</t>
  </si>
  <si>
    <t>CO00000385</t>
  </si>
  <si>
    <t>CO0385</t>
  </si>
  <si>
    <t>rociozapata1609@gmail.com</t>
  </si>
  <si>
    <t>CALLE 14 SUR 5 31</t>
  </si>
  <si>
    <t>0550027900085591</t>
  </si>
  <si>
    <t>CO00000223</t>
  </si>
  <si>
    <t>ricardozubiria@outlook.com</t>
  </si>
  <si>
    <t>AGUDELO SANGREGORIO JAVIER</t>
  </si>
  <si>
    <t>CRA 8 1 06</t>
  </si>
  <si>
    <t>00260200001200</t>
  </si>
  <si>
    <t>CO00000395</t>
  </si>
  <si>
    <t>03670200276508</t>
  </si>
  <si>
    <t>CO00000140</t>
  </si>
  <si>
    <t>BROCHERO AVILA JHONNY HIDALGO</t>
  </si>
  <si>
    <t>CALLE 7 No 19A 65</t>
  </si>
  <si>
    <t>09380200168002</t>
  </si>
  <si>
    <t>CO00000397</t>
  </si>
  <si>
    <t>jhonny_brochero@kaltire.com</t>
  </si>
  <si>
    <t>BRAVO BOLEMO BRYAN ANDRES</t>
  </si>
  <si>
    <t>CL 32 78A 69</t>
  </si>
  <si>
    <t>0550488428831090</t>
  </si>
  <si>
    <t>CO00000393</t>
  </si>
  <si>
    <t>bryan_bravo@kaltire.com</t>
  </si>
  <si>
    <t>ARIAS BECHARA HERNAN JOSE</t>
  </si>
  <si>
    <t>AV 3 CL 28 21 128</t>
  </si>
  <si>
    <t>056000723439</t>
  </si>
  <si>
    <t>CO00000399</t>
  </si>
  <si>
    <t>hernan_arias@kaltire.com</t>
  </si>
  <si>
    <t>ZAPATA VALLE DIEGO</t>
  </si>
  <si>
    <t>CR 011 005 177</t>
  </si>
  <si>
    <t>0550030200091111</t>
  </si>
  <si>
    <t>CO00000400</t>
  </si>
  <si>
    <t>diego_zapata@kaltire.com</t>
  </si>
  <si>
    <t>FODOR VONLODY HINOJOSA ALBERTO JAVIER</t>
  </si>
  <si>
    <t>CL 72SUR 35 240 APT 2512</t>
  </si>
  <si>
    <t>JEFE DE IT</t>
  </si>
  <si>
    <t>0550039800120303</t>
  </si>
  <si>
    <t>CO00000398</t>
  </si>
  <si>
    <t>alberto_fodor@kaltire.com</t>
  </si>
  <si>
    <t>LOAIZA ACEVEDO IVONNY ALEJA</t>
  </si>
  <si>
    <t>EL NARANJO BURITICA</t>
  </si>
  <si>
    <t>488443867285</t>
  </si>
  <si>
    <t>CALLE 12A 13</t>
  </si>
  <si>
    <t>0550488443716110</t>
  </si>
  <si>
    <t>CL 1C 25 85 casaf28</t>
  </si>
  <si>
    <t>CO00000020</t>
  </si>
  <si>
    <t>CARLOS_BEJARANO@KALTIRE.COM</t>
  </si>
  <si>
    <t>TABOADA BETANCOURT JOSE JAIME</t>
  </si>
  <si>
    <t>COMFACOR</t>
  </si>
  <si>
    <t>CO00000408</t>
  </si>
  <si>
    <t>ACOSTA MORALES JUAN CARLOS</t>
  </si>
  <si>
    <t>INGENIERO DE SOPORTE TECNICO</t>
  </si>
  <si>
    <t>CO00000417</t>
  </si>
  <si>
    <t>juan_acosta@kaltire.com</t>
  </si>
  <si>
    <t>AKLE VILLAREAL ELIAS JOSE</t>
  </si>
  <si>
    <t>CRA 42A4 88 95 APT 2</t>
  </si>
  <si>
    <t>CO00000413</t>
  </si>
  <si>
    <t>elias_akle@kaltire.com</t>
  </si>
  <si>
    <t>AMELL SALCEDO JORGE MARIO</t>
  </si>
  <si>
    <t>CL 117 42B 74</t>
  </si>
  <si>
    <t>CO00000414</t>
  </si>
  <si>
    <t>jorge_amell@kaltire.com</t>
  </si>
  <si>
    <t>BANOS OCHOA KENNER EDUARDO</t>
  </si>
  <si>
    <t>CO00000015</t>
  </si>
  <si>
    <t>BARRAGAN ZABALA JUAN ANDRES</t>
  </si>
  <si>
    <t>CO00000333</t>
  </si>
  <si>
    <t>juan_barragan@kaltire.com</t>
  </si>
  <si>
    <t>BARRIOS D VERA VALENTINA</t>
  </si>
  <si>
    <t>CO00000415</t>
  </si>
  <si>
    <t>valentina_barrios@kaltire.com</t>
  </si>
  <si>
    <t>BARROS MERINO LIZETH DEL CA</t>
  </si>
  <si>
    <t>CL 69F 41 183 CASA104</t>
  </si>
  <si>
    <t>AUXILIAR CONTABLE</t>
  </si>
  <si>
    <t>CO00000419</t>
  </si>
  <si>
    <t>lizeth_barros@kaltire.com</t>
  </si>
  <si>
    <t>CONSUEGRA TORRENEGRA LUIS F</t>
  </si>
  <si>
    <t>CO00000421</t>
  </si>
  <si>
    <t>luis_consuegra@kaltire.com</t>
  </si>
  <si>
    <t>ESTUPINAN PALACIOS ANDRES F</t>
  </si>
  <si>
    <t>CO00000418</t>
  </si>
  <si>
    <t>andres_estupinan@kaltire.com</t>
  </si>
  <si>
    <t>CO00000099</t>
  </si>
  <si>
    <t>darwin_jaimes@kaltire.com</t>
  </si>
  <si>
    <t>MURILLO LOPEZ KEVIN EDUARDO</t>
  </si>
  <si>
    <t>CO00000420</t>
  </si>
  <si>
    <t>kevin_murillo@kaltire.com</t>
  </si>
  <si>
    <t>PEREZ OLIVAREZ ALDAIR MANUE</t>
  </si>
  <si>
    <t>CO00000416</t>
  </si>
  <si>
    <t>aldair_perez@kaltire.com</t>
  </si>
  <si>
    <t>CO00000174</t>
  </si>
  <si>
    <t>BERNAL PIEDRAHITA MICHAEL</t>
  </si>
  <si>
    <t>CO00000422</t>
  </si>
  <si>
    <t>HERNANDEZ LAGARCHA MARIA JOSE</t>
  </si>
  <si>
    <t>CO00000423</t>
  </si>
  <si>
    <t>RIASCOS CASTILLO BRAYAN ERNESTO</t>
  </si>
  <si>
    <t>CO_1641</t>
  </si>
  <si>
    <t>BUENAVENTURA PORT</t>
  </si>
  <si>
    <t>CO00000424</t>
  </si>
  <si>
    <t>CASTILLA CASIANI ANDRES FELIPE</t>
  </si>
  <si>
    <t>CO00000425</t>
  </si>
  <si>
    <t>ESTRADA MARTINEZ FERNANDO</t>
  </si>
  <si>
    <t>CRA 1 14 49</t>
  </si>
  <si>
    <t>311 7945289</t>
  </si>
  <si>
    <t>MECANICO DE LLANTAS AG III</t>
  </si>
  <si>
    <t>550488445815746</t>
  </si>
  <si>
    <t>CO00000428</t>
  </si>
  <si>
    <t>fernandoestradamartinez8@gmail.com</t>
  </si>
  <si>
    <t>Manaure</t>
  </si>
  <si>
    <t>CO00000096</t>
  </si>
  <si>
    <t>PACHECO CONTRERAS YOSELI DAYANA</t>
  </si>
  <si>
    <t>CALLE 73 12 111</t>
  </si>
  <si>
    <t>CO00000429</t>
  </si>
  <si>
    <t>LIZCANO SALGUEDO ELIAS DAVID</t>
  </si>
  <si>
    <t>CR 09 50 26</t>
  </si>
  <si>
    <t>CO00000343</t>
  </si>
  <si>
    <t>MORALES BENAVIDES DUVAN NORBERTO</t>
  </si>
  <si>
    <t>CALLE 13 7 45</t>
  </si>
  <si>
    <t>0550027900087753</t>
  </si>
  <si>
    <t>CO00000432</t>
  </si>
  <si>
    <t>duvamorales18@gmail.com</t>
  </si>
  <si>
    <t xml:space="preserve">MOSQUERA CAMBINDO JEFERSON </t>
  </si>
  <si>
    <t>MZ C CASA 26</t>
  </si>
  <si>
    <t>EMSSANAR</t>
  </si>
  <si>
    <t>0550027900087621</t>
  </si>
  <si>
    <t>CO00000433</t>
  </si>
  <si>
    <t>jeferson6407@hotmail.com</t>
  </si>
  <si>
    <t>RIASCOS ORTEGA JUAN PABLO</t>
  </si>
  <si>
    <t>CRA 37 56 33</t>
  </si>
  <si>
    <t>0550027900087795</t>
  </si>
  <si>
    <t>CO00000434</t>
  </si>
  <si>
    <t>juanpabloriascos8@gmail.com</t>
  </si>
  <si>
    <t>MOLINA AGUILAR DIANA MARCELA</t>
  </si>
  <si>
    <t>CALLE 9 8 10 APTO 2</t>
  </si>
  <si>
    <t>COORDINADORA ADMINISTRATIVA</t>
  </si>
  <si>
    <t>0570012370064151</t>
  </si>
  <si>
    <t>CO00000435</t>
  </si>
  <si>
    <t>dmma070589@gmail.com</t>
  </si>
  <si>
    <t>MIRANDA</t>
  </si>
  <si>
    <t xml:space="preserve">HURTADO GRUESO JEFFERSON ANDRES </t>
  </si>
  <si>
    <t>CRA 5  1 06</t>
  </si>
  <si>
    <t>0550488446491844</t>
  </si>
  <si>
    <t>CO00000437</t>
  </si>
  <si>
    <t>jeffersonhurtado27@hotmail.com</t>
  </si>
  <si>
    <t xml:space="preserve">MEJIA ANGULO JHONATAN STIVEN </t>
  </si>
  <si>
    <t>CALLE 9 2 82</t>
  </si>
  <si>
    <t>0550012300089559</t>
  </si>
  <si>
    <t>CO00000438</t>
  </si>
  <si>
    <t>SANCHEZ DORIA SINDY PAOLA</t>
  </si>
  <si>
    <t>CRA 45  53 105 APTO 3E</t>
  </si>
  <si>
    <t>COMFAMILIAR ATLANTICO</t>
  </si>
  <si>
    <t>CO00000439</t>
  </si>
  <si>
    <t>sipasado@hotmail.com</t>
  </si>
  <si>
    <t>ACUÑA LOZADA ANDRES ALEJANDRO</t>
  </si>
  <si>
    <t>CALLE 6 4 -43</t>
  </si>
  <si>
    <t>CO00000440</t>
  </si>
  <si>
    <t>andreslozada494@gmail.com</t>
  </si>
  <si>
    <t>MARTINEZ GARCIA KEVIN ANDRES</t>
  </si>
  <si>
    <t>CALLE 8  5 14</t>
  </si>
  <si>
    <t>CO00000441</t>
  </si>
  <si>
    <t>martinezgarcia.kevin2003@gmail.com</t>
  </si>
  <si>
    <t>OCHOA MORENO JEFFERSON</t>
  </si>
  <si>
    <t>CL 7 N 7 35</t>
  </si>
  <si>
    <t>CAJACOPI EPS S.A.S</t>
  </si>
  <si>
    <t xml:space="preserve">256500114077 </t>
  </si>
  <si>
    <t>CO00000442</t>
  </si>
  <si>
    <t>jefersonochoamoreno@gmail.com</t>
  </si>
  <si>
    <t>ROMERO SANTIAGO RONALD JAVIER</t>
  </si>
  <si>
    <t>VILLA PARALUZ</t>
  </si>
  <si>
    <t>CO00000396</t>
  </si>
  <si>
    <t>ORTEGA TORO ANDRES FELIPE</t>
  </si>
  <si>
    <t>MZ 7 CASA 210</t>
  </si>
  <si>
    <t>256600161028</t>
  </si>
  <si>
    <t>CO00000443</t>
  </si>
  <si>
    <t>ortegatoroan123@gmail.com</t>
  </si>
  <si>
    <t>MORENO RAMOS JOSE ENRIQUE</t>
  </si>
  <si>
    <t>MZ 54 CASA 15</t>
  </si>
  <si>
    <t>550488447234672</t>
  </si>
  <si>
    <t>CO00000444</t>
  </si>
  <si>
    <t>ramosmorenojose4@gmail.com</t>
  </si>
  <si>
    <t>ERAZO DIAZ DEIVIS DUVAN</t>
  </si>
  <si>
    <t>CORREGIMIENTO AURORA</t>
  </si>
  <si>
    <t>CO00000349</t>
  </si>
  <si>
    <t>deiviserazod@gmail.com</t>
  </si>
  <si>
    <t>CO00000108</t>
  </si>
  <si>
    <t>CO0108</t>
  </si>
  <si>
    <t>jhon.enp@hotmail.com</t>
  </si>
  <si>
    <t>BARONA VALENCIA ALEJANDRO</t>
  </si>
  <si>
    <t>TV 55 MZ 908 CASA 01</t>
  </si>
  <si>
    <t>488447807949</t>
  </si>
  <si>
    <t>CO00000445</t>
  </si>
  <si>
    <t>alejandrobarona18@hotmail.com</t>
  </si>
  <si>
    <t>ZAMBRANO SALAS ALFREDO ANDRES</t>
  </si>
  <si>
    <t>CRA 20 34 55 APT 101</t>
  </si>
  <si>
    <t>CO00000446</t>
  </si>
  <si>
    <t>Alfredozambranosalas025@gmail.com</t>
  </si>
  <si>
    <t>GOMEZ MONTOYA LUIS FERNANDO</t>
  </si>
  <si>
    <t>CL 101B 74 74</t>
  </si>
  <si>
    <t>CO00000412</t>
  </si>
  <si>
    <t>luis2001gomezmontoya@gmail.com</t>
  </si>
  <si>
    <t>CASTAÑEDA LONDOÑO DANY SAMIR</t>
  </si>
  <si>
    <t>CRA 59 27 71</t>
  </si>
  <si>
    <t>CO00000447</t>
  </si>
  <si>
    <t>eldannynn1@hotmail.com</t>
  </si>
  <si>
    <t>CAMPO VERGARA MAURICIO ENRIQUE</t>
  </si>
  <si>
    <t>CALLE 112 51A 03</t>
  </si>
  <si>
    <t>488448520798</t>
  </si>
  <si>
    <t>CO00000448</t>
  </si>
  <si>
    <t>elmaucv69@gmail.com</t>
  </si>
  <si>
    <t>HIGUITA BEDOYA JAMER</t>
  </si>
  <si>
    <t>DIAG 85 79 174</t>
  </si>
  <si>
    <t>PRACTICANTE DE INGENIERIA</t>
  </si>
  <si>
    <t>CO00000449</t>
  </si>
  <si>
    <t>j.higuita1852@pascualbravo.edu.co</t>
  </si>
  <si>
    <t>CALOTO</t>
  </si>
  <si>
    <t>NAVAS VASQUEZ ERIC JULIAN</t>
  </si>
  <si>
    <t>CALLE 26E  42A 06 APTO 202</t>
  </si>
  <si>
    <t>550378900028390</t>
  </si>
  <si>
    <t>CO00000450</t>
  </si>
  <si>
    <t>erjulivasquez@hotmail.com</t>
  </si>
  <si>
    <t>ARRIETA LIDUEÑA YENIFER</t>
  </si>
  <si>
    <t>BARRIO LA VICTORIA MZ13 L 4</t>
  </si>
  <si>
    <t>550488449077582</t>
  </si>
  <si>
    <t>CO00000451</t>
  </si>
  <si>
    <t>arrietayenifer1824@gmail.com</t>
  </si>
  <si>
    <t xml:space="preserve">OCHOA TONCEL GUSTAVO ANDRES </t>
  </si>
  <si>
    <t>CL 2 1A 05</t>
  </si>
  <si>
    <t>55048844431381</t>
  </si>
  <si>
    <t>CO00000378</t>
  </si>
  <si>
    <t>OCHOATONCELGUS@GMAIL.COM</t>
  </si>
  <si>
    <t>GOMEZ IBARGÜEN JHON DARLINSON</t>
  </si>
  <si>
    <t>CO00000426</t>
  </si>
  <si>
    <t>DarlinsonGomez12@gmail.com</t>
  </si>
  <si>
    <t>CONTRERAS CARREÑO DAIRON</t>
  </si>
  <si>
    <t>CRA 10 2 55</t>
  </si>
  <si>
    <t>CO00000452</t>
  </si>
  <si>
    <t>daironcc23@gmail.com</t>
  </si>
  <si>
    <t>SUAREZ OSORIO KEVIN SMITH</t>
  </si>
  <si>
    <t>CALLE 15 10 48</t>
  </si>
  <si>
    <t>CO00000453</t>
  </si>
  <si>
    <t>anyleen14@gmail.com</t>
  </si>
  <si>
    <t>RENTERIA CABEZAS MOISES</t>
  </si>
  <si>
    <t>TRANSV 60A 9D 46</t>
  </si>
  <si>
    <t>CO00000454</t>
  </si>
  <si>
    <t>mazda312019@outlook.es</t>
  </si>
  <si>
    <t>MECANICO DE LLANTAS  III</t>
  </si>
  <si>
    <t>CO00000029</t>
  </si>
  <si>
    <t>BUELVAS RIA¥O ANGEL MARCEL</t>
  </si>
  <si>
    <t>CO0029</t>
  </si>
  <si>
    <t>Anpaodylanluis@gmail.com</t>
  </si>
  <si>
    <t>VARGAS BARAHONA ANDRES ELOY</t>
  </si>
  <si>
    <t>Cra 17A 48 21</t>
  </si>
  <si>
    <t>CO00000410</t>
  </si>
  <si>
    <t>andreseloyvargasbarahona@gmail.com</t>
  </si>
  <si>
    <t>AHUMADA JIMENEZ ROBERTO CARLOS</t>
  </si>
  <si>
    <t>CRA 60 A 3 47</t>
  </si>
  <si>
    <t>0550488449701041</t>
  </si>
  <si>
    <t>CO00000455</t>
  </si>
  <si>
    <t>Roberto_ahumada@hotmail.com</t>
  </si>
  <si>
    <t>HURTADO ROSERO DIANA MARCELA</t>
  </si>
  <si>
    <t>CALLE 12  9 66</t>
  </si>
  <si>
    <t>Obra o Labor</t>
  </si>
  <si>
    <t>CO00000456</t>
  </si>
  <si>
    <t>marcelarosero95@gmail.com</t>
  </si>
  <si>
    <t>OSORIO VEGA MINYELI ALICIA</t>
  </si>
  <si>
    <t>CALLE 6  22 68</t>
  </si>
  <si>
    <t>CO00000457</t>
  </si>
  <si>
    <t>maosoriovega135@gmail.com</t>
  </si>
  <si>
    <t>PEÑA BLANCO JORGE MARIO</t>
  </si>
  <si>
    <t>SUPERVISOR DE PROYECTO COMERCIAL</t>
  </si>
  <si>
    <t>CO00000427</t>
  </si>
  <si>
    <t>AGUAS BADILLO CARLOS JAVIER</t>
  </si>
  <si>
    <t>ARRIETA LIGUENA ANDRES FELIPE</t>
  </si>
  <si>
    <t>KAL TIRE PANAMA</t>
  </si>
  <si>
    <t>Total general</t>
  </si>
  <si>
    <t>MPSA SERVICIOS 01</t>
  </si>
  <si>
    <t>CO00000004</t>
  </si>
  <si>
    <t>OCANA</t>
  </si>
  <si>
    <t>CO00000006</t>
  </si>
  <si>
    <t>MPSA MEMS-4 02</t>
  </si>
  <si>
    <t>CO00000008</t>
  </si>
  <si>
    <t>ARIAS DURAN DUVAN ARLEY</t>
  </si>
  <si>
    <t>CALLE 1</t>
  </si>
  <si>
    <t>06140200078889</t>
  </si>
  <si>
    <t>CO00000237</t>
  </si>
  <si>
    <t>AVILA PAYARES JUAN FRANCISCO</t>
  </si>
  <si>
    <t>CALLE 6 8A 15</t>
  </si>
  <si>
    <t>DUSAKAWI EPS I</t>
  </si>
  <si>
    <t>06140200078871</t>
  </si>
  <si>
    <t>CO00000238</t>
  </si>
  <si>
    <t>76946503475</t>
  </si>
  <si>
    <t>CO00000030</t>
  </si>
  <si>
    <t>CAMPO ASCUNTAR CRISTIAN FABRICIO</t>
  </si>
  <si>
    <t>MANZANA B CASA 5</t>
  </si>
  <si>
    <t>09050200090171</t>
  </si>
  <si>
    <t>CO00000246</t>
  </si>
  <si>
    <t>CALLE 7 27 69</t>
  </si>
  <si>
    <t>09380200706462</t>
  </si>
  <si>
    <t>CARRERA 24 39 08</t>
  </si>
  <si>
    <t>CERREJON</t>
  </si>
  <si>
    <t>TRANSVERSAL 1H 4 20</t>
  </si>
  <si>
    <t>CO00000040</t>
  </si>
  <si>
    <t>CALLE 1 10 94</t>
  </si>
  <si>
    <t>CIENEGA</t>
  </si>
  <si>
    <t>06140200078251</t>
  </si>
  <si>
    <t>CO00000229</t>
  </si>
  <si>
    <t>CO00000061</t>
  </si>
  <si>
    <t>CO00000063</t>
  </si>
  <si>
    <t>CO00000083</t>
  </si>
  <si>
    <t>CO00000091</t>
  </si>
  <si>
    <t>TRANSVERSAL 26 160 06</t>
  </si>
  <si>
    <t>CO00000098</t>
  </si>
  <si>
    <t>00900200478033</t>
  </si>
  <si>
    <t>CO00000227</t>
  </si>
  <si>
    <t>CO00000113</t>
  </si>
  <si>
    <t>CO00000114</t>
  </si>
  <si>
    <t>CO00000127</t>
  </si>
  <si>
    <t>LA LOMA DE CALENTURAS</t>
  </si>
  <si>
    <t>06140200059004</t>
  </si>
  <si>
    <t>08050200516200</t>
  </si>
  <si>
    <t>CO00000139</t>
  </si>
  <si>
    <t>AGISTIN CODAZZI</t>
  </si>
  <si>
    <t>MOLINA MENDOZA DEIMER DARIO</t>
  </si>
  <si>
    <t>CALLE CENTRAL</t>
  </si>
  <si>
    <t>06140200079853</t>
  </si>
  <si>
    <t>CO00000244</t>
  </si>
  <si>
    <t>CO00000143</t>
  </si>
  <si>
    <t>CO00000145</t>
  </si>
  <si>
    <t>CALLE 7 5 39</t>
  </si>
  <si>
    <t>06140200076701</t>
  </si>
  <si>
    <t>CO00000149</t>
  </si>
  <si>
    <t>CO00000151</t>
  </si>
  <si>
    <t>CHIRUGUANA</t>
  </si>
  <si>
    <t>ORTIZ BELENO YEINER FABIAN</t>
  </si>
  <si>
    <t>CALLE 11 24</t>
  </si>
  <si>
    <t>06140200078061</t>
  </si>
  <si>
    <t>CO00000228</t>
  </si>
  <si>
    <t>ORTIZ BELE¥O YEINER FABIAN</t>
  </si>
  <si>
    <t>CO00000158</t>
  </si>
  <si>
    <t>PALACIO VARELA JENIFFER</t>
  </si>
  <si>
    <t>CALLEJON LOS GUZMAN</t>
  </si>
  <si>
    <t>ASISTENTE ADMINISTRATIVO</t>
  </si>
  <si>
    <t>06900200374285</t>
  </si>
  <si>
    <t>CO00000239</t>
  </si>
  <si>
    <t>CARRERA 10 15 06</t>
  </si>
  <si>
    <t>CO00000161</t>
  </si>
  <si>
    <t>CO00000162</t>
  </si>
  <si>
    <t>CO00000171</t>
  </si>
  <si>
    <t>CO00000179</t>
  </si>
  <si>
    <t>SOACHA</t>
  </si>
  <si>
    <t>ROJAS MARIN LUIS ALVARO</t>
  </si>
  <si>
    <t>CL 21 A 12 A 18 AP 301 BRR PORTA ALEGRE</t>
  </si>
  <si>
    <t>08170200008642</t>
  </si>
  <si>
    <t>CO00000248</t>
  </si>
  <si>
    <t>CO00000187</t>
  </si>
  <si>
    <t>CO00000191</t>
  </si>
  <si>
    <t>CO00000192</t>
  </si>
  <si>
    <t>SAMPER PERALTA BRIAN CARLOS</t>
  </si>
  <si>
    <t>CRA 6M</t>
  </si>
  <si>
    <t>01110200212908</t>
  </si>
  <si>
    <t>CO00000250</t>
  </si>
  <si>
    <t>CO00000195</t>
  </si>
  <si>
    <t>VANEGAS RODRIGUEZ JOSE REYNEL</t>
  </si>
  <si>
    <t>CALLE 5 BIS 4 40</t>
  </si>
  <si>
    <t>AMBUQ ESS</t>
  </si>
  <si>
    <t>06140200079820</t>
  </si>
  <si>
    <t>CO00000245</t>
  </si>
  <si>
    <t>CO00000217</t>
  </si>
  <si>
    <t>VASQUEZ ROSERO YEISON ALEXANDER</t>
  </si>
  <si>
    <t>CRA 2</t>
  </si>
  <si>
    <t>06900200536719</t>
  </si>
  <si>
    <t>CO00000247</t>
  </si>
  <si>
    <t>CO00000221</t>
  </si>
  <si>
    <t>04220200182857</t>
  </si>
  <si>
    <t>CO00000251</t>
  </si>
  <si>
    <t>OBRA O LABOR</t>
  </si>
  <si>
    <t>CO00000154</t>
  </si>
  <si>
    <t>CARRERA 41D 74 95 APT 731 TORRE 4</t>
  </si>
  <si>
    <t>CO00000092</t>
  </si>
  <si>
    <t>GRANADILLO TORRES MICHEL DE JE</t>
  </si>
  <si>
    <t>AVENDAÑO MOVILLA CARLOS ALBERTO</t>
  </si>
  <si>
    <t>CARRERA 36 C 9 20</t>
  </si>
  <si>
    <t xml:space="preserve">VALLEDUPAR </t>
  </si>
  <si>
    <t>06140200057478</t>
  </si>
  <si>
    <t xml:space="preserve">PALMITAS </t>
  </si>
  <si>
    <t>SUAREZ ACUNA JUAN SEBASTIAN</t>
  </si>
  <si>
    <t>MURILLO RAMOS JHON JAIRO</t>
  </si>
  <si>
    <t>DIAZ LOPEZ JAMIR RAFAEL</t>
  </si>
  <si>
    <t>RODRIGUEZ LOPEZ LINA MARIA</t>
  </si>
  <si>
    <t>MOLINA NUNEZ SAMUEL ELIAS</t>
  </si>
  <si>
    <t>CASTRO ARAUJO FREDYS JOSE</t>
  </si>
  <si>
    <t>POLO RAMOS LUIS JOSE</t>
  </si>
  <si>
    <t>CEPEDA DIAZ MARTHA JANETH</t>
  </si>
  <si>
    <t>Empleado</t>
  </si>
  <si>
    <t>Apellido(s) y Nombre(s)</t>
  </si>
  <si>
    <t>NDC</t>
  </si>
  <si>
    <t>A</t>
  </si>
  <si>
    <t>Hasta</t>
  </si>
  <si>
    <t>ACOSTA MAESTRE JAVIER ANDRE</t>
  </si>
  <si>
    <t>CO-00000001</t>
  </si>
  <si>
    <t>AGUIRRE PAEZ JAVIER ALEJAND</t>
  </si>
  <si>
    <t>CO-00000003</t>
  </si>
  <si>
    <t>CO-00000005</t>
  </si>
  <si>
    <t>CO-00000007</t>
  </si>
  <si>
    <t>AREVALO PALMEZANO FREDDY JA</t>
  </si>
  <si>
    <t>CO-00000010</t>
  </si>
  <si>
    <t>CO-00000012</t>
  </si>
  <si>
    <t>ARRIETA DE LA CRUZ FABIAN A</t>
  </si>
  <si>
    <t>CO-00000013</t>
  </si>
  <si>
    <t>ARROYO ARAGON ROBINSON JORG</t>
  </si>
  <si>
    <t>CO-00000014</t>
  </si>
  <si>
    <t>BAQUERO CAMPO MIGUEL YOBANI</t>
  </si>
  <si>
    <t>CO-00000016</t>
  </si>
  <si>
    <t>BARRETO JIMENEZ EDGARDO JAV</t>
  </si>
  <si>
    <t>CO-00000017</t>
  </si>
  <si>
    <t>CO-00000019</t>
  </si>
  <si>
    <t>CO-00000021</t>
  </si>
  <si>
    <t>CO-00000022</t>
  </si>
  <si>
    <t>CO-00000023</t>
  </si>
  <si>
    <t>CO-00000025</t>
  </si>
  <si>
    <t>CO-00000026</t>
  </si>
  <si>
    <t>BROCHERO GARRIDO GABRIEL AN</t>
  </si>
  <si>
    <t>CO-00000027</t>
  </si>
  <si>
    <t>BUELVAS ESTRADA JOHANIS PAO</t>
  </si>
  <si>
    <t>CO-00000028</t>
  </si>
  <si>
    <t>CAICEDO CEBALLO DAVID ENRIQ</t>
  </si>
  <si>
    <t>CO-00000032</t>
  </si>
  <si>
    <t>CAMACHO GALVIS DANIEL EDUAR</t>
  </si>
  <si>
    <t>CO-00000033</t>
  </si>
  <si>
    <t>CANTILLO BALLESTEROS RAFAEL</t>
  </si>
  <si>
    <t>CO-00000036</t>
  </si>
  <si>
    <t>CARDONA DE ANGEL JHON CRIST</t>
  </si>
  <si>
    <t>CO-00000037</t>
  </si>
  <si>
    <t>CARO MANJARREZ JANIER ALCID</t>
  </si>
  <si>
    <t>CO-00000038</t>
  </si>
  <si>
    <t>CASTELLANO MONTENEGRO ELKIS</t>
  </si>
  <si>
    <t>CO-00000039</t>
  </si>
  <si>
    <t>CASTRILLO MARTINEZ ROBERTO</t>
  </si>
  <si>
    <t>CO-00000041</t>
  </si>
  <si>
    <t>CO-00000042</t>
  </si>
  <si>
    <t>CAVIEDES TORRES SERGIO ANDR</t>
  </si>
  <si>
    <t>CO-00000043</t>
  </si>
  <si>
    <t>CELIN MARQUEZ ANIBAL ANTONI</t>
  </si>
  <si>
    <t>CO-00000044</t>
  </si>
  <si>
    <t>CO-00000045</t>
  </si>
  <si>
    <t>CESPEDES ORTEGON OMAR HUMBE</t>
  </si>
  <si>
    <t>CO-00000046</t>
  </si>
  <si>
    <t>CONTRERAS AGUILAR LUIS MIGU</t>
  </si>
  <si>
    <t>CO-00000047</t>
  </si>
  <si>
    <t>CO-00000048</t>
  </si>
  <si>
    <t>CO-00000050</t>
  </si>
  <si>
    <t>CO-00000051</t>
  </si>
  <si>
    <t>CO-00000052</t>
  </si>
  <si>
    <t>DAZA REYES FERNANDO MIGUEL</t>
  </si>
  <si>
    <t>CO-00000055</t>
  </si>
  <si>
    <t>DE LA CRUZ BELENO LUIS EDUA</t>
  </si>
  <si>
    <t>CO-00000057</t>
  </si>
  <si>
    <t>DEL VALLE PALLARES CRISTIAN</t>
  </si>
  <si>
    <t>CO-00000060</t>
  </si>
  <si>
    <t>CO-00000062</t>
  </si>
  <si>
    <t>CO-00000064</t>
  </si>
  <si>
    <t>CO-00000067</t>
  </si>
  <si>
    <t>ESPANA HERRERA LUIS ALEJAND</t>
  </si>
  <si>
    <t>CO-00000068</t>
  </si>
  <si>
    <t>FERNANDEZ FONTALVO DIDIER F</t>
  </si>
  <si>
    <t>CO-00000071</t>
  </si>
  <si>
    <t>CO-00000074</t>
  </si>
  <si>
    <t>FUENTES MENDEZ DEIVER ALFON</t>
  </si>
  <si>
    <t>CO-00000075</t>
  </si>
  <si>
    <t>CO-00000076</t>
  </si>
  <si>
    <t>GAMARRA BRIEVA FERNANDO JOS</t>
  </si>
  <si>
    <t>CO-00000077</t>
  </si>
  <si>
    <t>CO-00000079</t>
  </si>
  <si>
    <t>CO-00000080</t>
  </si>
  <si>
    <t>CO-00000081</t>
  </si>
  <si>
    <t>CO-00000082</t>
  </si>
  <si>
    <t>CO-00000084</t>
  </si>
  <si>
    <t>CO-00000088</t>
  </si>
  <si>
    <t>GONZALEZ VILLA CAMILO ANTON</t>
  </si>
  <si>
    <t>CO-00000091</t>
  </si>
  <si>
    <t>CO-00000093</t>
  </si>
  <si>
    <t>GUERRERO CASTILLA LUIS DAVI</t>
  </si>
  <si>
    <t>CO-00000094</t>
  </si>
  <si>
    <t>GUERRERO DE ORO JOHNNY RAFA</t>
  </si>
  <si>
    <t>CO-00000095</t>
  </si>
  <si>
    <t>CO-00000098</t>
  </si>
  <si>
    <t>JARAMILLO CASTANO FERNAN DE</t>
  </si>
  <si>
    <t>CO-00000100</t>
  </si>
  <si>
    <t>JIMENEZ BOLANOS EDILBERTO R</t>
  </si>
  <si>
    <t>CO-00000101</t>
  </si>
  <si>
    <t>LIZCANO SALGUEDO DANIEL MOI</t>
  </si>
  <si>
    <t>CO-00000104</t>
  </si>
  <si>
    <t>CO-00000105</t>
  </si>
  <si>
    <t>LOPEZ GUTIERREZ JOSE NOLBER</t>
  </si>
  <si>
    <t>CO-00000106</t>
  </si>
  <si>
    <t>LOZANO DE ANGEL ALFONSO DAV</t>
  </si>
  <si>
    <t>CO-00000107</t>
  </si>
  <si>
    <t>CO-00000110</t>
  </si>
  <si>
    <t>MARIN CHAMORRO HENRY ARCESI</t>
  </si>
  <si>
    <t>CO-00000111</t>
  </si>
  <si>
    <t>CO-00000112</t>
  </si>
  <si>
    <t>MARTINEZ ANGULO MARIA CRIST</t>
  </si>
  <si>
    <t>CO-00000115</t>
  </si>
  <si>
    <t>MARTINEZ BERMUDEZ LUIS GERA</t>
  </si>
  <si>
    <t>CO-00000116</t>
  </si>
  <si>
    <t>CO-00000118</t>
  </si>
  <si>
    <t>CO-00000119</t>
  </si>
  <si>
    <t>CO-00000120</t>
  </si>
  <si>
    <t>MARTINEZ MENDOZA SERGIO AND</t>
  </si>
  <si>
    <t>CO-00000121</t>
  </si>
  <si>
    <t>MARTINEZ NOBLES JAIR YOVANI</t>
  </si>
  <si>
    <t>CO-00000122</t>
  </si>
  <si>
    <t>MARTINEZ PEREZ JORGE USBERT</t>
  </si>
  <si>
    <t>CO-00000123</t>
  </si>
  <si>
    <t>CO-00000125</t>
  </si>
  <si>
    <t>CO-00000128</t>
  </si>
  <si>
    <t>CO-00000129</t>
  </si>
  <si>
    <t>MENDEZ VILLAMIZAR CARLOS AR</t>
  </si>
  <si>
    <t>CO-00000130</t>
  </si>
  <si>
    <t>MENDOZA MARTINEZ JULIO MATI</t>
  </si>
  <si>
    <t>CO-00000132</t>
  </si>
  <si>
    <t>MENDOZA RODRIGUEZ DEILMAR J</t>
  </si>
  <si>
    <t>CO-00000134</t>
  </si>
  <si>
    <t>MENDOZA SALAZAR JEISON FABI</t>
  </si>
  <si>
    <t>CO-00000135</t>
  </si>
  <si>
    <t>MERCADO MERCADO ARISTIDES D</t>
  </si>
  <si>
    <t>CO-00000136</t>
  </si>
  <si>
    <t>CO-00000137</t>
  </si>
  <si>
    <t>CO-00000138</t>
  </si>
  <si>
    <t>CO-00000140</t>
  </si>
  <si>
    <t>CO-00000141</t>
  </si>
  <si>
    <t>CO-00000142</t>
  </si>
  <si>
    <t>CO-00000143</t>
  </si>
  <si>
    <t>CO-00000144</t>
  </si>
  <si>
    <t>MORENO MUNOZ JHOELYS PATRIC</t>
  </si>
  <si>
    <t>CO-00000145</t>
  </si>
  <si>
    <t>CO-00000146</t>
  </si>
  <si>
    <t>CO-00000147</t>
  </si>
  <si>
    <t>NARVAEZ HINCAPIE JORGE ANIB</t>
  </si>
  <si>
    <t>CO-00000148</t>
  </si>
  <si>
    <t>NAVARRO MOJICA JOSE LEONARD</t>
  </si>
  <si>
    <t>CO-00000152</t>
  </si>
  <si>
    <t>NOVOA BALLESTEROS LUIS YORD</t>
  </si>
  <si>
    <t>CO-00000153</t>
  </si>
  <si>
    <t>OLIVEROS JULIO KELYN AUGUST</t>
  </si>
  <si>
    <t>CO-00000154</t>
  </si>
  <si>
    <t>OROZCO LLERENA WILSON ANTON</t>
  </si>
  <si>
    <t>CO-00000156</t>
  </si>
  <si>
    <t>OROZCO NOGUERA ATILIO ALFON</t>
  </si>
  <si>
    <t>CO-00000157</t>
  </si>
  <si>
    <t>CO-00000161</t>
  </si>
  <si>
    <t>CO-00000164</t>
  </si>
  <si>
    <t>CO-00000165</t>
  </si>
  <si>
    <t>CO-00000166</t>
  </si>
  <si>
    <t>CO-00000167</t>
  </si>
  <si>
    <t>CO-00000168</t>
  </si>
  <si>
    <t>CO-00000169</t>
  </si>
  <si>
    <t>CO-00000170</t>
  </si>
  <si>
    <t>QUINTERO CUELLO ANDRES ALON</t>
  </si>
  <si>
    <t>CO-00000173</t>
  </si>
  <si>
    <t>RECALDE ACOSTA WILMAR ALBEI</t>
  </si>
  <si>
    <t>CO-00000175</t>
  </si>
  <si>
    <t>CO-00000177</t>
  </si>
  <si>
    <t>CO-00000181</t>
  </si>
  <si>
    <t>CO-00000184</t>
  </si>
  <si>
    <t>CO-00000185</t>
  </si>
  <si>
    <t>CO-00000193</t>
  </si>
  <si>
    <t>CO-00000194</t>
  </si>
  <si>
    <t>CO-00000196</t>
  </si>
  <si>
    <t>CO-00000197</t>
  </si>
  <si>
    <t>SIERRA MENESES GREGORIO ALB</t>
  </si>
  <si>
    <t>CO-00000198</t>
  </si>
  <si>
    <t>SOLANO FIGUEROA JESSICA ALE</t>
  </si>
  <si>
    <t>CO-00000199</t>
  </si>
  <si>
    <t>CO-00000200</t>
  </si>
  <si>
    <t>CO-00000201</t>
  </si>
  <si>
    <t>STEVENSON ZULETA IVAN FELIP</t>
  </si>
  <si>
    <t>CO-00000202</t>
  </si>
  <si>
    <t>SUAREZ LEVETTE SORMELIS XAV</t>
  </si>
  <si>
    <t>CO-00000203</t>
  </si>
  <si>
    <t>TOCORA ANDRADE LILIBETH MAR</t>
  </si>
  <si>
    <t>CO-00000207</t>
  </si>
  <si>
    <t>TORRES CUELLO ANDRES SEBAST</t>
  </si>
  <si>
    <t>CO-00000208</t>
  </si>
  <si>
    <t>CO-00000209</t>
  </si>
  <si>
    <t>TORRES SALAMANCA EDGAR RICA</t>
  </si>
  <si>
    <t>CO-00000210</t>
  </si>
  <si>
    <t>CO-00000212</t>
  </si>
  <si>
    <t>VANEGAS GUTIERREZ JOSE ANGE</t>
  </si>
  <si>
    <t>CO-00000213</t>
  </si>
  <si>
    <t>VANEGAS ROMERO ERWING RAFAE</t>
  </si>
  <si>
    <t>CO-00000214</t>
  </si>
  <si>
    <t>VARELA VILLALOBOS RAFAEL AN</t>
  </si>
  <si>
    <t>CO-00000215</t>
  </si>
  <si>
    <t>CO-00000216</t>
  </si>
  <si>
    <t>CO-00000222</t>
  </si>
  <si>
    <t>CO-00000223</t>
  </si>
  <si>
    <t>HERRERA FERNANDEZ OMAR DAVI</t>
  </si>
  <si>
    <t>CO-00000224</t>
  </si>
  <si>
    <t>SANCHEZ ACOSTA CHARLYS DUVA</t>
  </si>
  <si>
    <t>CO-00000225</t>
  </si>
  <si>
    <t>GUEVARA AMEZQUITA FELIX ALF</t>
  </si>
  <si>
    <t>CO-00000226</t>
  </si>
  <si>
    <t>CARDOZO CORTINA JUAN GABRIE</t>
  </si>
  <si>
    <t>CO-00000234</t>
  </si>
  <si>
    <t>CO-00000235</t>
  </si>
  <si>
    <t>ESCOBAR BETANCOURT GONZALO</t>
  </si>
  <si>
    <t>CO-00000242</t>
  </si>
  <si>
    <t>GAVIRIA RODRIGUEZ ADRIAN MA</t>
  </si>
  <si>
    <t>CO-00000243</t>
  </si>
  <si>
    <t>VASQUEZ ROSERO YEISON ALEXA</t>
  </si>
  <si>
    <t>CO-00000247</t>
  </si>
  <si>
    <t>CO-00000249</t>
  </si>
  <si>
    <t>AVENDANO MOVILLA CARLOS ALB</t>
  </si>
  <si>
    <t>CO-00000252</t>
  </si>
  <si>
    <t>CASTILLO DE ANGEL ANDRES UR</t>
  </si>
  <si>
    <t>CO-00000253</t>
  </si>
  <si>
    <t>CUBILLOS ARDILA JHON EDINSO</t>
  </si>
  <si>
    <t>CO-00000254</t>
  </si>
  <si>
    <t>VERA VILLEGAS CARLOS FERNAN</t>
  </si>
  <si>
    <t>CO-00000255</t>
  </si>
  <si>
    <t>CO-00000257</t>
  </si>
  <si>
    <t>AREVALO DE AVILA DAYILE DAR</t>
  </si>
  <si>
    <t>CO-00000258</t>
  </si>
  <si>
    <t>TORRES MEDINA EMERSON RAFAE</t>
  </si>
  <si>
    <t>CO-00000265</t>
  </si>
  <si>
    <t>CO-00000266</t>
  </si>
  <si>
    <t>SERNA GUARDIA DANIEL ENRIQU</t>
  </si>
  <si>
    <t>CO-00000267</t>
  </si>
  <si>
    <t>CO-00000271</t>
  </si>
  <si>
    <t>VARGAS VANEGAS GEORGE NATHA</t>
  </si>
  <si>
    <t>CO-00000272</t>
  </si>
  <si>
    <t>MATUTE BALLESTAS JUAN CAMIL</t>
  </si>
  <si>
    <t>CO-00000277</t>
  </si>
  <si>
    <t>RESTREPO VALENCIA NAYLEN XI</t>
  </si>
  <si>
    <t>CO-00000282</t>
  </si>
  <si>
    <t>NARVAEZ TRILLERAS LUIS CARL</t>
  </si>
  <si>
    <t>CO-00000288</t>
  </si>
  <si>
    <t>AROCHA MENDOZA JAVIER ENRIQ</t>
  </si>
  <si>
    <t>CO-00000290</t>
  </si>
  <si>
    <t>CO-00000291</t>
  </si>
  <si>
    <t>CO-00000292</t>
  </si>
  <si>
    <t>CO-00000295</t>
  </si>
  <si>
    <t>CO-00000300</t>
  </si>
  <si>
    <t>GUTIERREZ TROCHA MOISES DAV</t>
  </si>
  <si>
    <t>CO-00000310</t>
  </si>
  <si>
    <t>CO-00000311</t>
  </si>
  <si>
    <t>VERGARA MUNOZ STEFANI PAMEL</t>
  </si>
  <si>
    <t>CO-00000312</t>
  </si>
  <si>
    <t>CO-00000313</t>
  </si>
  <si>
    <t>FORTICH TORRES FRANKLIN DAV</t>
  </si>
  <si>
    <t>CO-00000316</t>
  </si>
  <si>
    <t>ROJANO CUADRADO RAFAEL ANDR</t>
  </si>
  <si>
    <t>CO-00000320</t>
  </si>
  <si>
    <t>CO-00000322</t>
  </si>
  <si>
    <t>CO-00000328</t>
  </si>
  <si>
    <t>CO-00000330</t>
  </si>
  <si>
    <t>RAMIREZ CAICEDO JERSON FELI</t>
  </si>
  <si>
    <t>CO-00000338</t>
  </si>
  <si>
    <t>CO-00000339</t>
  </si>
  <si>
    <t>CO-00000340</t>
  </si>
  <si>
    <t>CO-00000341</t>
  </si>
  <si>
    <t>COLORADO ZUNIGA GUSTAVO ADO</t>
  </si>
  <si>
    <t>CO-00000344</t>
  </si>
  <si>
    <t>VARGAS MANOTAS JISELA MILAG</t>
  </si>
  <si>
    <t>CO-00000345</t>
  </si>
  <si>
    <t>CO-00000347</t>
  </si>
  <si>
    <t>CO-00000351</t>
  </si>
  <si>
    <t>CASTELLANO GONZALEZ MARIA A</t>
  </si>
  <si>
    <t>CO-00000352</t>
  </si>
  <si>
    <t>CAMPO VILLANUEVA LAURA VANE</t>
  </si>
  <si>
    <t>CO-00000354</t>
  </si>
  <si>
    <t>CO-00000362</t>
  </si>
  <si>
    <t>TOVAR ESCORCIA LEONARDO DAN</t>
  </si>
  <si>
    <t>CO-00000363</t>
  </si>
  <si>
    <t>CO-00000365</t>
  </si>
  <si>
    <t>CENTENO POLO GISSEL CAROLIN</t>
  </si>
  <si>
    <t>CO-00000366</t>
  </si>
  <si>
    <t>FERNANDEZ CANTERO ANGY LORE</t>
  </si>
  <si>
    <t>CO-00000368</t>
  </si>
  <si>
    <t>CABARCAS DE LA HOZ BETSY LI</t>
  </si>
  <si>
    <t>CO-00000374</t>
  </si>
  <si>
    <t>CO-00000375</t>
  </si>
  <si>
    <t>ZAMBRANO CACHALA GUSTAVO AD</t>
  </si>
  <si>
    <t>CO-00000379</t>
  </si>
  <si>
    <t>CO-00000380</t>
  </si>
  <si>
    <t>CO-00000382</t>
  </si>
  <si>
    <t>CO-00000385</t>
  </si>
  <si>
    <t>CO-00000386</t>
  </si>
  <si>
    <t>CO-00000387</t>
  </si>
  <si>
    <t>SANCHEZ FELIZZOLA ANDRES SE</t>
  </si>
  <si>
    <t>CO-00000388</t>
  </si>
  <si>
    <t>CO-00000389</t>
  </si>
  <si>
    <t>CO-00000392</t>
  </si>
  <si>
    <t>CO-00000393</t>
  </si>
  <si>
    <t>RIVERA VILLANUEVA MANUEL ED</t>
  </si>
  <si>
    <t>CO-00000394</t>
  </si>
  <si>
    <t>CO-00000395</t>
  </si>
  <si>
    <t>ROMERO SANTIAGO RONALD JAVI</t>
  </si>
  <si>
    <t>CO-00000396</t>
  </si>
  <si>
    <t>CO-00000378</t>
  </si>
  <si>
    <t>E</t>
  </si>
  <si>
    <t>Fecha</t>
  </si>
  <si>
    <t>Contrato</t>
  </si>
  <si>
    <t>Sueldo</t>
  </si>
  <si>
    <t>Evaluación Descendente</t>
  </si>
  <si>
    <t>Evaluación Paralela</t>
  </si>
  <si>
    <t>Evaluación Ascendente</t>
  </si>
  <si>
    <t>Ingreso</t>
  </si>
  <si>
    <t>Basico</t>
  </si>
  <si>
    <t>CCosto</t>
  </si>
  <si>
    <t>Nombre CCosto</t>
  </si>
  <si>
    <t>s. Proyecto |</t>
  </si>
  <si>
    <t>Código de Ficha</t>
  </si>
  <si>
    <t>Asignación de pesos</t>
  </si>
  <si>
    <t>Evaluador 1</t>
  </si>
  <si>
    <t>Grupo 2</t>
  </si>
  <si>
    <t>Grupo 1</t>
  </si>
  <si>
    <t>Grupo 3</t>
  </si>
  <si>
    <t>TEMPORAL</t>
  </si>
  <si>
    <t>CO-00000384</t>
  </si>
  <si>
    <t>johnner</t>
  </si>
  <si>
    <t xml:space="preserve">SUPERVISOR DE PROYECTO </t>
  </si>
  <si>
    <t>CO0393-00</t>
  </si>
  <si>
    <t>toloza</t>
  </si>
  <si>
    <t>chamorro</t>
  </si>
  <si>
    <t>felix</t>
  </si>
  <si>
    <t>Grupo 4</t>
  </si>
  <si>
    <t>temporal</t>
  </si>
  <si>
    <t>ARAUJO BOHORQUEZ CLARETH VI</t>
  </si>
  <si>
    <t>CO-00000009</t>
  </si>
  <si>
    <t>ARRIETA LIGUENA ANDRES FELI</t>
  </si>
  <si>
    <t>CO-00000376</t>
  </si>
  <si>
    <t>CO-00000391</t>
  </si>
  <si>
    <t>CO-00000381</t>
  </si>
  <si>
    <t>GILL FONTALVO DANIEL AUGUST</t>
  </si>
  <si>
    <t>CO-00000377</t>
  </si>
  <si>
    <t>CO-00000127</t>
  </si>
  <si>
    <t>CO-00000370</t>
  </si>
  <si>
    <t>OCHOA TONCEL GUSTAVO ANDRES</t>
  </si>
  <si>
    <t>ORTIZ MORALES MARLEIDYS LIS</t>
  </si>
  <si>
    <t>CO-00000372</t>
  </si>
  <si>
    <t>CO-00000367</t>
  </si>
  <si>
    <t>CO0395-00</t>
  </si>
  <si>
    <t>GONZALEZ DE LA ROSA CAROLIN</t>
  </si>
  <si>
    <t>CO-00000335</t>
  </si>
  <si>
    <t>IBARRA CUCUNAME DIEGO FERNA</t>
  </si>
  <si>
    <t>CO-00000336</t>
  </si>
  <si>
    <t>CO-00000390</t>
  </si>
  <si>
    <t>KTPAN</t>
  </si>
  <si>
    <t>MONSALVO RUGELES ENZO EDUAR</t>
  </si>
  <si>
    <t>CO-00000371</t>
  </si>
  <si>
    <t>Evaluan Todos</t>
  </si>
  <si>
    <t>Evalua solo el jefe</t>
  </si>
  <si>
    <t>Evalua Jefe y paralelo</t>
  </si>
  <si>
    <t>Evalua Jefe y subalterno</t>
  </si>
  <si>
    <t>Etiquetas de fila</t>
  </si>
  <si>
    <t>VALOR</t>
  </si>
  <si>
    <t>ADICIONALES</t>
  </si>
  <si>
    <t>CANTIDAD</t>
  </si>
  <si>
    <t>Suma de CANTIDAD</t>
  </si>
  <si>
    <t>Suma de VALOR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</si>
</sst>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 #,##0.00_-;\-&quot;$&quot;\ * #,##0.00_-;_-&quot;$&quot;\ * &quot;-&quot;??_-;_-@_-"/>
    <numFmt numFmtId="164" formatCode="_-* #,##0.00\ _€_-;\-* #,##0.00\ _€_-;_-* &quot;-&quot;??\ _€_-;_-@_-"/>
    <numFmt numFmtId="166" formatCode="_-* #,##0\ _€_-;\-* #,##0\ _€_-;_-* &quot;-&quot;??\ _€_-;_-@_-"/>
    <numFmt numFmtId="167" formatCode="_(* #,##0_);_(* \(#,##0\);_(* &quot;-&quot;??_);_(@_)"/>
    <numFmt numFmtId="168" formatCode="_(&quot;$&quot;\ * #,##0.00_);_(&quot;$&quot;\ * \(#,##0.00\);_(&quot;$&quot;\ * &quot;-&quot;??_);_(@_)"/>
    <numFmt numFmtId="170" formatCode="_-&quot;$&quot;\ * #,##0_-;\-&quot;$&quot;\ * #,##0_-;_-&quot;$&quot;\ * &quot;-&quot;??_-;_-@_-"/>
  </numFmts>
  <fonts count="4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rgb="FF00B0F0"/>
      <name val="Calibri"/>
      <family val="2"/>
      <scheme val="minor"/>
    </font>
    <font>
      <b/>
      <sz val="14"/>
      <color theme="9" tint="-0.249977111117893"/>
      <name val="Calibri"/>
      <family val="2"/>
      <scheme val="minor"/>
    </font>
    <font>
      <sz val="10"/>
      <color rgb="FFFF0000"/>
      <name val="Calibri"/>
      <family val="2"/>
      <scheme val="minor"/>
    </font>
    <font>
      <sz val="9"/>
      <color indexed="81"/>
      <name val="Tahoma"/>
      <family val="2"/>
    </font>
    <font>
      <b/>
      <sz val="9"/>
      <color indexed="81"/>
      <name val="Tahoma"/>
      <family val="2"/>
    </font>
    <font>
      <sz val="10"/>
      <color theme="9" tint="-0.249977111117893"/>
      <name val="Calibri"/>
      <family val="2"/>
      <scheme val="minor"/>
    </font>
    <font>
      <b/>
      <sz val="11"/>
      <color theme="9" tint="-0.249977111117893"/>
      <name val="Calibri"/>
      <family val="2"/>
      <scheme val="minor"/>
    </font>
    <font>
      <sz val="11"/>
      <name val="Calibri"/>
      <family val="2"/>
      <scheme val="minor"/>
    </font>
    <font>
      <sz val="10"/>
      <name val="Calibri"/>
      <family val="2"/>
      <scheme val="minor"/>
    </font>
    <font>
      <b/>
      <sz val="16"/>
      <name val="Calibri"/>
      <family val="2"/>
      <scheme val="minor"/>
    </font>
    <font>
      <sz val="18"/>
      <color theme="3"/>
      <name val="Cambria"/>
      <family val="2"/>
      <scheme val="major"/>
    </font>
    <font>
      <sz val="11"/>
      <color rgb="FF9C5700"/>
      <name val="Calibri"/>
      <family val="2"/>
      <scheme val="minor"/>
    </font>
    <font>
      <u/>
      <sz val="11"/>
      <color theme="10"/>
      <name val="Calibri"/>
      <family val="2"/>
      <scheme val="minor"/>
    </font>
    <font>
      <u/>
      <sz val="11"/>
      <name val="Calibri"/>
      <family val="2"/>
      <scheme val="minor"/>
    </font>
    <font>
      <sz val="8"/>
      <color theme="9" tint="-0.249977111117893"/>
      <name val="Calibri"/>
      <family val="2"/>
      <scheme val="minor"/>
    </font>
    <font>
      <b/>
      <sz val="8"/>
      <color theme="9" tint="-0.249977111117893"/>
      <name val="Calibri"/>
      <family val="2"/>
      <scheme val="minor"/>
    </font>
    <font>
      <sz val="8"/>
      <name val="Calibri"/>
      <family val="2"/>
      <scheme val="minor"/>
    </font>
    <font>
      <b/>
      <sz val="10"/>
      <name val="Arial"/>
      <family val="2"/>
      <charset val="1"/>
    </font>
    <font>
      <b/>
      <sz val="12"/>
      <name val="Arial"/>
      <family val="2"/>
      <charset val="1"/>
    </font>
    <font>
      <sz val="12"/>
      <color theme="1"/>
      <name val="Calibri"/>
      <family val="2"/>
      <scheme val="minor"/>
    </font>
    <font>
      <sz val="12"/>
      <name val="Calibri"/>
      <family val="2"/>
      <scheme val="minor"/>
    </font>
    <font>
      <sz val="12"/>
      <color theme="9" tint="-0.249977111117893"/>
      <name val="Calibri"/>
      <family val="2"/>
      <scheme val="minor"/>
    </font>
    <font>
      <b/>
      <sz val="12"/>
      <color rgb="FF00B0F0"/>
      <name val="Calibri"/>
      <family val="2"/>
      <scheme val="minor"/>
    </font>
    <font>
      <b/>
      <sz val="12"/>
      <name val="Calibri"/>
      <family val="2"/>
      <scheme val="minor"/>
    </font>
    <font>
      <b/>
      <sz val="12"/>
      <color theme="9" tint="-0.249977111117893"/>
      <name val="Calibri"/>
      <family val="2"/>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
      <patternFill patternType="solid">
        <fgColor rgb="FF819FF7"/>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indexed="22"/>
      </patternFill>
    </fill>
    <fill>
      <patternFill patternType="solid">
        <fgColor rgb="FF00B0F0"/>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ck">
        <color rgb="FF000000"/>
      </left>
      <right style="thick">
        <color rgb="FF000000"/>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s>
  <cellStyleXfs count="55">
    <xf numFmtId="0" fontId="0" fillId="0" borderId="0"/>
    <xf numFmtId="16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8" fontId="1" fillId="0" borderId="0" applyFont="0" applyFill="0" applyBorder="0" applyAlignment="0" applyProtection="0"/>
    <xf numFmtId="0" fontId="29" fillId="0" borderId="0" applyNumberFormat="0" applyFill="0" applyBorder="0" applyAlignment="0" applyProtection="0"/>
    <xf numFmtId="0" fontId="30" fillId="4"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31" fillId="0" borderId="0" applyNumberFormat="0" applyFill="0" applyBorder="0" applyAlignment="0" applyProtection="0"/>
    <xf numFmtId="164" fontId="1" fillId="0" borderId="0" applyFont="0" applyFill="0" applyBorder="0" applyAlignment="0" applyProtection="0"/>
    <xf numFmtId="44" fontId="1" fillId="0" borderId="0" applyFont="0" applyFill="0" applyBorder="0" applyAlignment="0" applyProtection="0"/>
  </cellStyleXfs>
  <cellXfs count="148">
    <xf numFmtId="0" fontId="0" fillId="0" borderId="0" xfId="0"/>
    <xf numFmtId="0" fontId="18" fillId="0" borderId="0" xfId="0" applyFont="1"/>
    <xf numFmtId="166" fontId="18" fillId="0" borderId="0" xfId="1" applyNumberFormat="1" applyFont="1"/>
    <xf numFmtId="0" fontId="19" fillId="0" borderId="0" xfId="0" applyFont="1"/>
    <xf numFmtId="0" fontId="18" fillId="0" borderId="0" xfId="0" applyFont="1" applyAlignment="1">
      <alignment horizontal="center"/>
    </xf>
    <xf numFmtId="1" fontId="18" fillId="0" borderId="0" xfId="0" applyNumberFormat="1" applyFont="1"/>
    <xf numFmtId="166" fontId="18" fillId="0" borderId="0" xfId="1" applyNumberFormat="1" applyFont="1" applyAlignment="1">
      <alignment horizontal="center"/>
    </xf>
    <xf numFmtId="0" fontId="0" fillId="0" borderId="0" xfId="0" applyAlignment="1">
      <alignment horizontal="center"/>
    </xf>
    <xf numFmtId="167" fontId="0" fillId="0" borderId="0" xfId="1" applyNumberFormat="1" applyFont="1"/>
    <xf numFmtId="1" fontId="0" fillId="0" borderId="0" xfId="0" applyNumberFormat="1"/>
    <xf numFmtId="14" fontId="0" fillId="0" borderId="0" xfId="0" applyNumberFormat="1"/>
    <xf numFmtId="167" fontId="0" fillId="0" borderId="10" xfId="1" applyNumberFormat="1" applyFont="1" applyBorder="1"/>
    <xf numFmtId="0" fontId="0" fillId="0" borderId="10" xfId="0" applyBorder="1"/>
    <xf numFmtId="14" fontId="0" fillId="0" borderId="10" xfId="0" applyNumberFormat="1" applyBorder="1"/>
    <xf numFmtId="1" fontId="0" fillId="0" borderId="10" xfId="0" applyNumberFormat="1" applyBorder="1"/>
    <xf numFmtId="0" fontId="24" fillId="0" borderId="0" xfId="0" applyFont="1"/>
    <xf numFmtId="166" fontId="20" fillId="0" borderId="0" xfId="1" applyNumberFormat="1" applyFont="1" applyAlignment="1">
      <alignment vertical="center"/>
    </xf>
    <xf numFmtId="166" fontId="20" fillId="0" borderId="0" xfId="1" applyNumberFormat="1" applyFont="1" applyAlignment="1">
      <alignment horizontal="center" vertical="center"/>
    </xf>
    <xf numFmtId="0" fontId="0" fillId="0" borderId="10" xfId="0" applyBorder="1" applyAlignment="1">
      <alignment horizontal="center"/>
    </xf>
    <xf numFmtId="167" fontId="0" fillId="0" borderId="10" xfId="1" applyNumberFormat="1" applyFont="1" applyFill="1" applyBorder="1"/>
    <xf numFmtId="0" fontId="14" fillId="0" borderId="0" xfId="0" applyFont="1"/>
    <xf numFmtId="0" fontId="25" fillId="33" borderId="0" xfId="0" applyFont="1" applyFill="1" applyAlignment="1">
      <alignment horizontal="center" vertical="center" wrapText="1"/>
    </xf>
    <xf numFmtId="0" fontId="25" fillId="0" borderId="0" xfId="0" applyFont="1" applyAlignment="1">
      <alignment horizontal="center" vertical="center" wrapText="1"/>
    </xf>
    <xf numFmtId="0" fontId="26" fillId="0" borderId="10" xfId="0" applyFont="1" applyBorder="1"/>
    <xf numFmtId="164" fontId="0" fillId="0" borderId="0" xfId="1" applyFont="1"/>
    <xf numFmtId="164" fontId="0" fillId="34" borderId="0" xfId="1" applyFont="1" applyFill="1"/>
    <xf numFmtId="167" fontId="0" fillId="34" borderId="10" xfId="1" applyNumberFormat="1" applyFont="1" applyFill="1" applyBorder="1"/>
    <xf numFmtId="0" fontId="0" fillId="34" borderId="10" xfId="0" applyFill="1" applyBorder="1"/>
    <xf numFmtId="0" fontId="14" fillId="0" borderId="10" xfId="0" applyFont="1" applyBorder="1"/>
    <xf numFmtId="167" fontId="18" fillId="0" borderId="0" xfId="0" applyNumberFormat="1" applyFont="1"/>
    <xf numFmtId="0" fontId="16" fillId="0" borderId="10" xfId="0" applyFont="1" applyBorder="1" applyAlignment="1">
      <alignment horizontal="center"/>
    </xf>
    <xf numFmtId="49" fontId="0" fillId="0" borderId="10" xfId="0" applyNumberFormat="1" applyBorder="1"/>
    <xf numFmtId="167" fontId="1" fillId="34" borderId="10" xfId="1" applyNumberFormat="1" applyFont="1" applyFill="1" applyBorder="1"/>
    <xf numFmtId="49" fontId="18" fillId="0" borderId="0" xfId="0" applyNumberFormat="1" applyFont="1"/>
    <xf numFmtId="49" fontId="0" fillId="0" borderId="0" xfId="0" applyNumberFormat="1"/>
    <xf numFmtId="49" fontId="25" fillId="33" borderId="0" xfId="0" applyNumberFormat="1" applyFont="1" applyFill="1" applyAlignment="1">
      <alignment horizontal="center" vertical="center" wrapText="1"/>
    </xf>
    <xf numFmtId="166" fontId="0" fillId="0" borderId="10" xfId="1" applyNumberFormat="1" applyFont="1" applyBorder="1"/>
    <xf numFmtId="166" fontId="26" fillId="0" borderId="10" xfId="1" applyNumberFormat="1" applyFont="1" applyBorder="1"/>
    <xf numFmtId="166" fontId="14" fillId="0" borderId="10" xfId="1" applyNumberFormat="1" applyFont="1" applyBorder="1"/>
    <xf numFmtId="0" fontId="21" fillId="0" borderId="0" xfId="0" applyFont="1"/>
    <xf numFmtId="166" fontId="0" fillId="0" borderId="10" xfId="1" applyNumberFormat="1" applyFont="1" applyFill="1" applyBorder="1"/>
    <xf numFmtId="0" fontId="0" fillId="0" borderId="11" xfId="0" applyBorder="1" applyAlignment="1">
      <alignment wrapText="1"/>
    </xf>
    <xf numFmtId="0" fontId="0" fillId="0" borderId="10" xfId="0" applyBorder="1" applyAlignment="1">
      <alignment horizontal="right"/>
    </xf>
    <xf numFmtId="0" fontId="18" fillId="0" borderId="0" xfId="0" applyFont="1" applyAlignment="1">
      <alignment horizontal="right"/>
    </xf>
    <xf numFmtId="0" fontId="0" fillId="0" borderId="0" xfId="0" applyAlignment="1">
      <alignment horizontal="right"/>
    </xf>
    <xf numFmtId="0" fontId="0" fillId="36" borderId="10" xfId="0" applyFill="1" applyBorder="1"/>
    <xf numFmtId="14" fontId="14" fillId="0" borderId="10" xfId="0" applyNumberFormat="1" applyFont="1" applyBorder="1"/>
    <xf numFmtId="0" fontId="14" fillId="0" borderId="10" xfId="0" applyFont="1" applyBorder="1" applyAlignment="1">
      <alignment horizontal="right"/>
    </xf>
    <xf numFmtId="0" fontId="14" fillId="0" borderId="11" xfId="0" applyFont="1" applyBorder="1" applyAlignment="1">
      <alignment wrapText="1"/>
    </xf>
    <xf numFmtId="166" fontId="0" fillId="34" borderId="10" xfId="1" applyNumberFormat="1" applyFont="1" applyFill="1" applyBorder="1"/>
    <xf numFmtId="167" fontId="0" fillId="37" borderId="10" xfId="1" applyNumberFormat="1" applyFont="1" applyFill="1" applyBorder="1"/>
    <xf numFmtId="166" fontId="0" fillId="37" borderId="10" xfId="1" applyNumberFormat="1" applyFont="1" applyFill="1" applyBorder="1"/>
    <xf numFmtId="0" fontId="0" fillId="37" borderId="10" xfId="0" applyFill="1" applyBorder="1"/>
    <xf numFmtId="14" fontId="0" fillId="37" borderId="10" xfId="0" applyNumberFormat="1" applyFill="1" applyBorder="1"/>
    <xf numFmtId="0" fontId="0" fillId="37" borderId="10" xfId="0" applyFill="1" applyBorder="1" applyAlignment="1">
      <alignment horizontal="right"/>
    </xf>
    <xf numFmtId="0" fontId="24" fillId="37" borderId="0" xfId="0" applyFont="1" applyFill="1"/>
    <xf numFmtId="0" fontId="0" fillId="37" borderId="11" xfId="0" applyFill="1" applyBorder="1" applyAlignment="1">
      <alignment wrapText="1"/>
    </xf>
    <xf numFmtId="0" fontId="16" fillId="37" borderId="10" xfId="0" applyFont="1" applyFill="1" applyBorder="1"/>
    <xf numFmtId="0" fontId="18" fillId="37" borderId="0" xfId="0" applyFont="1" applyFill="1"/>
    <xf numFmtId="166" fontId="18" fillId="37" borderId="0" xfId="1" applyNumberFormat="1" applyFont="1" applyFill="1" applyAlignment="1">
      <alignment horizontal="center"/>
    </xf>
    <xf numFmtId="0" fontId="18" fillId="37" borderId="0" xfId="0" applyFont="1" applyFill="1" applyAlignment="1">
      <alignment horizontal="center"/>
    </xf>
    <xf numFmtId="166" fontId="18" fillId="37" borderId="0" xfId="1" applyNumberFormat="1" applyFont="1" applyFill="1"/>
    <xf numFmtId="1" fontId="18" fillId="37" borderId="0" xfId="0" applyNumberFormat="1" applyFont="1" applyFill="1"/>
    <xf numFmtId="49" fontId="18" fillId="37" borderId="0" xfId="0" applyNumberFormat="1" applyFont="1" applyFill="1"/>
    <xf numFmtId="0" fontId="18" fillId="37" borderId="0" xfId="0" applyFont="1" applyFill="1" applyAlignment="1">
      <alignment horizontal="right"/>
    </xf>
    <xf numFmtId="0" fontId="0" fillId="37" borderId="0" xfId="0" applyFill="1"/>
    <xf numFmtId="0" fontId="0" fillId="38" borderId="10" xfId="0" applyFill="1" applyBorder="1"/>
    <xf numFmtId="0" fontId="16" fillId="39" borderId="10" xfId="0" applyFont="1" applyFill="1" applyBorder="1"/>
    <xf numFmtId="166" fontId="26" fillId="0" borderId="10" xfId="1" applyNumberFormat="1" applyFont="1" applyFill="1" applyBorder="1"/>
    <xf numFmtId="0" fontId="26" fillId="0" borderId="10" xfId="0" applyFont="1" applyBorder="1" applyAlignment="1">
      <alignment horizontal="center"/>
    </xf>
    <xf numFmtId="14" fontId="26" fillId="0" borderId="10" xfId="0" applyNumberFormat="1" applyFont="1" applyBorder="1"/>
    <xf numFmtId="0" fontId="27" fillId="0" borderId="0" xfId="0" applyFont="1"/>
    <xf numFmtId="0" fontId="26" fillId="0" borderId="0" xfId="0" applyFont="1"/>
    <xf numFmtId="0" fontId="16" fillId="35" borderId="12" xfId="0" applyFont="1" applyFill="1" applyBorder="1" applyAlignment="1">
      <alignment horizontal="center" vertical="center" wrapText="1"/>
    </xf>
    <xf numFmtId="0" fontId="16" fillId="35" borderId="13" xfId="0" applyFont="1" applyFill="1" applyBorder="1" applyAlignment="1">
      <alignment horizontal="center" vertical="center"/>
    </xf>
    <xf numFmtId="164" fontId="24" fillId="0" borderId="0" xfId="1" applyFont="1" applyFill="1"/>
    <xf numFmtId="14" fontId="25" fillId="0" borderId="0" xfId="1" applyNumberFormat="1" applyFont="1" applyFill="1" applyAlignment="1">
      <alignment horizontal="center" vertical="center" wrapText="1"/>
    </xf>
    <xf numFmtId="0" fontId="0" fillId="0" borderId="0" xfId="0" pivotButton="1"/>
    <xf numFmtId="166" fontId="28" fillId="0" borderId="0" xfId="1" applyNumberFormat="1" applyFont="1" applyAlignment="1">
      <alignment vertical="center"/>
    </xf>
    <xf numFmtId="167" fontId="26" fillId="0" borderId="10" xfId="1" applyNumberFormat="1" applyFont="1" applyFill="1" applyBorder="1"/>
    <xf numFmtId="2" fontId="24" fillId="0" borderId="0" xfId="0" applyNumberFormat="1" applyFont="1"/>
    <xf numFmtId="2" fontId="25" fillId="0" borderId="0" xfId="0" applyNumberFormat="1" applyFont="1" applyAlignment="1">
      <alignment horizontal="center" vertical="center" wrapText="1"/>
    </xf>
    <xf numFmtId="166" fontId="27" fillId="0" borderId="0" xfId="1" applyNumberFormat="1" applyFont="1" applyAlignment="1">
      <alignment horizontal="center"/>
    </xf>
    <xf numFmtId="49" fontId="26" fillId="0" borderId="10" xfId="0" applyNumberFormat="1" applyFont="1" applyBorder="1"/>
    <xf numFmtId="0" fontId="26" fillId="0" borderId="10" xfId="0" applyFont="1" applyBorder="1" applyAlignment="1">
      <alignment horizontal="right"/>
    </xf>
    <xf numFmtId="49" fontId="26" fillId="0" borderId="10" xfId="0" applyNumberFormat="1" applyFont="1" applyBorder="1" applyAlignment="1">
      <alignment wrapText="1"/>
    </xf>
    <xf numFmtId="0" fontId="26" fillId="0" borderId="11" xfId="0" applyFont="1" applyBorder="1"/>
    <xf numFmtId="0" fontId="26" fillId="0" borderId="11" xfId="0" applyFont="1" applyBorder="1" applyAlignment="1">
      <alignment wrapText="1"/>
    </xf>
    <xf numFmtId="164" fontId="27" fillId="0" borderId="0" xfId="1" applyFont="1" applyFill="1"/>
    <xf numFmtId="2" fontId="27" fillId="0" borderId="0" xfId="0" applyNumberFormat="1" applyFont="1"/>
    <xf numFmtId="0" fontId="32" fillId="0" borderId="0" xfId="52" applyFont="1" applyFill="1"/>
    <xf numFmtId="0" fontId="31" fillId="0" borderId="0" xfId="52"/>
    <xf numFmtId="0" fontId="33" fillId="0" borderId="0" xfId="0" applyFont="1"/>
    <xf numFmtId="0" fontId="34" fillId="0" borderId="0" xfId="0" applyFont="1" applyAlignment="1">
      <alignment horizontal="center" vertical="center" wrapText="1"/>
    </xf>
    <xf numFmtId="0" fontId="35" fillId="0" borderId="0" xfId="0" applyFont="1"/>
    <xf numFmtId="9" fontId="18" fillId="0" borderId="0" xfId="0" applyNumberFormat="1" applyFont="1"/>
    <xf numFmtId="4" fontId="0" fillId="0" borderId="0" xfId="0" applyNumberFormat="1"/>
    <xf numFmtId="0" fontId="0" fillId="34" borderId="0" xfId="0" applyFill="1"/>
    <xf numFmtId="0" fontId="16" fillId="0" borderId="0" xfId="0" applyFont="1"/>
    <xf numFmtId="0" fontId="36" fillId="0" borderId="0" xfId="0" applyFont="1" applyProtection="1">
      <protection locked="0"/>
    </xf>
    <xf numFmtId="0" fontId="0" fillId="0" borderId="0" xfId="0" applyProtection="1">
      <protection locked="0"/>
    </xf>
    <xf numFmtId="0" fontId="37" fillId="40" borderId="0" xfId="0" applyFont="1" applyFill="1" applyProtection="1">
      <protection locked="0"/>
    </xf>
    <xf numFmtId="14" fontId="14" fillId="0" borderId="0" xfId="0" applyNumberFormat="1" applyFont="1"/>
    <xf numFmtId="4" fontId="14" fillId="0" borderId="0" xfId="0" applyNumberFormat="1" applyFont="1"/>
    <xf numFmtId="0" fontId="14" fillId="34" borderId="0" xfId="0" applyFont="1" applyFill="1"/>
    <xf numFmtId="3" fontId="0" fillId="0" borderId="0" xfId="0" applyNumberFormat="1" applyProtection="1">
      <protection locked="0"/>
    </xf>
    <xf numFmtId="0" fontId="0" fillId="41" borderId="0" xfId="0" applyFill="1"/>
    <xf numFmtId="14" fontId="26" fillId="0" borderId="0" xfId="0" applyNumberFormat="1" applyFont="1"/>
    <xf numFmtId="4" fontId="26" fillId="0" borderId="0" xfId="0" applyNumberFormat="1" applyFont="1"/>
    <xf numFmtId="0" fontId="26" fillId="41" borderId="0" xfId="0" applyFont="1" applyFill="1"/>
    <xf numFmtId="1" fontId="0" fillId="0" borderId="0" xfId="0" applyNumberFormat="1" applyProtection="1">
      <protection locked="0"/>
    </xf>
    <xf numFmtId="167" fontId="26" fillId="0" borderId="0" xfId="1" applyNumberFormat="1" applyFont="1" applyFill="1" applyBorder="1"/>
    <xf numFmtId="166" fontId="26" fillId="0" borderId="0" xfId="1" applyNumberFormat="1" applyFont="1" applyFill="1" applyBorder="1"/>
    <xf numFmtId="0" fontId="26" fillId="0" borderId="10" xfId="0" applyFont="1" applyBorder="1" applyAlignment="1">
      <alignment horizontal="left" indent="1"/>
    </xf>
    <xf numFmtId="0" fontId="26" fillId="0" borderId="0" xfId="0" applyFont="1" applyAlignment="1">
      <alignment horizontal="center"/>
    </xf>
    <xf numFmtId="49" fontId="26" fillId="0" borderId="0" xfId="0" applyNumberFormat="1" applyFont="1"/>
    <xf numFmtId="0" fontId="26" fillId="0" borderId="0" xfId="0" applyFont="1" applyAlignment="1">
      <alignment horizontal="right"/>
    </xf>
    <xf numFmtId="0" fontId="26" fillId="0" borderId="0" xfId="0" applyFont="1" applyAlignment="1">
      <alignment wrapText="1"/>
    </xf>
    <xf numFmtId="0" fontId="0" fillId="0" borderId="0" xfId="0" applyNumberFormat="1"/>
    <xf numFmtId="0" fontId="0" fillId="0" borderId="0" xfId="0" applyAlignment="1">
      <alignment horizontal="left"/>
    </xf>
    <xf numFmtId="0" fontId="38" fillId="0" borderId="0" xfId="0" applyFont="1"/>
    <xf numFmtId="166" fontId="39" fillId="0" borderId="0" xfId="1" applyNumberFormat="1" applyFont="1" applyAlignment="1">
      <alignment horizontal="center"/>
    </xf>
    <xf numFmtId="166" fontId="38" fillId="0" borderId="0" xfId="1" applyNumberFormat="1" applyFont="1"/>
    <xf numFmtId="0" fontId="38" fillId="0" borderId="0" xfId="0" applyFont="1" applyAlignment="1">
      <alignment horizontal="left"/>
    </xf>
    <xf numFmtId="170" fontId="40" fillId="0" borderId="0" xfId="54" applyNumberFormat="1" applyFont="1"/>
    <xf numFmtId="0" fontId="40" fillId="0" borderId="0" xfId="0" applyFont="1"/>
    <xf numFmtId="0" fontId="41" fillId="0" borderId="0" xfId="0" applyFont="1"/>
    <xf numFmtId="166" fontId="42" fillId="0" borderId="0" xfId="1" applyNumberFormat="1" applyFont="1" applyAlignment="1">
      <alignment vertical="center"/>
    </xf>
    <xf numFmtId="167" fontId="38" fillId="0" borderId="0" xfId="0" applyNumberFormat="1" applyFont="1"/>
    <xf numFmtId="0" fontId="39" fillId="0" borderId="0" xfId="0" applyFont="1"/>
    <xf numFmtId="0" fontId="43" fillId="33" borderId="10" xfId="0" applyFont="1" applyFill="1" applyBorder="1" applyAlignment="1">
      <alignment horizontal="center" vertical="center" wrapText="1"/>
    </xf>
    <xf numFmtId="0" fontId="43" fillId="33" borderId="10" xfId="0" applyFont="1" applyFill="1" applyBorder="1" applyAlignment="1">
      <alignment horizontal="left" vertical="center" wrapText="1"/>
    </xf>
    <xf numFmtId="170" fontId="43" fillId="33" borderId="10" xfId="54" applyNumberFormat="1" applyFont="1" applyFill="1" applyBorder="1" applyAlignment="1">
      <alignment horizontal="center" vertical="center" wrapText="1"/>
    </xf>
    <xf numFmtId="0" fontId="43" fillId="0" borderId="0" xfId="0" applyFont="1" applyAlignment="1">
      <alignment horizontal="center" vertical="center" wrapText="1"/>
    </xf>
    <xf numFmtId="167" fontId="39" fillId="0" borderId="10" xfId="1" applyNumberFormat="1" applyFont="1" applyFill="1" applyBorder="1"/>
    <xf numFmtId="166" fontId="39" fillId="0" borderId="10" xfId="1" applyNumberFormat="1" applyFont="1" applyFill="1" applyBorder="1"/>
    <xf numFmtId="0" fontId="39" fillId="0" borderId="10" xfId="0" applyFont="1" applyBorder="1"/>
    <xf numFmtId="0" fontId="39" fillId="0" borderId="10" xfId="0" applyFont="1" applyBorder="1" applyAlignment="1">
      <alignment horizontal="left"/>
    </xf>
    <xf numFmtId="170" fontId="39" fillId="0" borderId="10" xfId="54" applyNumberFormat="1" applyFont="1" applyBorder="1"/>
    <xf numFmtId="0" fontId="38" fillId="0" borderId="10" xfId="0" applyFont="1" applyBorder="1"/>
    <xf numFmtId="167" fontId="39" fillId="0" borderId="0" xfId="1" applyNumberFormat="1" applyFont="1" applyFill="1" applyBorder="1"/>
    <xf numFmtId="166" fontId="39" fillId="0" borderId="0" xfId="1" applyNumberFormat="1" applyFont="1" applyFill="1" applyBorder="1"/>
    <xf numFmtId="0" fontId="39" fillId="0" borderId="0" xfId="0" applyFont="1" applyAlignment="1">
      <alignment horizontal="left"/>
    </xf>
    <xf numFmtId="170" fontId="39" fillId="0" borderId="0" xfId="54" applyNumberFormat="1" applyFont="1"/>
    <xf numFmtId="1" fontId="38" fillId="0" borderId="0" xfId="0" applyNumberFormat="1" applyFont="1" applyProtection="1">
      <protection locked="0"/>
    </xf>
    <xf numFmtId="9" fontId="38" fillId="0" borderId="0" xfId="0" applyNumberFormat="1" applyFont="1"/>
    <xf numFmtId="0" fontId="0" fillId="0" borderId="0" xfId="0" applyAlignment="1">
      <alignment horizontal="left" indent="1"/>
    </xf>
    <xf numFmtId="170" fontId="0" fillId="0" borderId="0" xfId="0" applyNumberFormat="1"/>
  </cellXfs>
  <cellStyles count="55">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1 2" xfId="46" xr:uid="{F5C66DE9-2351-4D77-9D0E-FAFD4A19DBE4}"/>
    <cellStyle name="60% - Énfasis2" xfId="26" builtinId="36" customBuiltin="1"/>
    <cellStyle name="60% - Énfasis2 2" xfId="47" xr:uid="{790B9824-1D17-4296-8435-DBA441A0F6D6}"/>
    <cellStyle name="60% - Énfasis3" xfId="30" builtinId="40" customBuiltin="1"/>
    <cellStyle name="60% - Énfasis3 2" xfId="48" xr:uid="{B2E5B505-EF03-43AF-8EBD-C4B7B843CC3C}"/>
    <cellStyle name="60% - Énfasis4" xfId="34" builtinId="44" customBuiltin="1"/>
    <cellStyle name="60% - Énfasis4 2" xfId="49" xr:uid="{4A32DCE1-E9B3-425E-8A34-750F9615D404}"/>
    <cellStyle name="60% - Énfasis5" xfId="38" builtinId="48" customBuiltin="1"/>
    <cellStyle name="60% - Énfasis5 2" xfId="50" xr:uid="{5ED37B74-14C1-4DBD-8548-4FD66E5E312B}"/>
    <cellStyle name="60% - Énfasis6" xfId="42" builtinId="52" customBuiltin="1"/>
    <cellStyle name="60% - Énfasis6 2" xfId="51" xr:uid="{A6287EF8-4302-410F-A702-ACFDD88637D6}"/>
    <cellStyle name="Bueno"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Hipervínculo" xfId="52" builtinId="8"/>
    <cellStyle name="Incorrecto" xfId="8" builtinId="27" customBuiltin="1"/>
    <cellStyle name="Millares" xfId="1" builtinId="3"/>
    <cellStyle name="Millares 2" xfId="53" xr:uid="{C9D90D36-875A-44A2-BEC7-597EB8D53E71}"/>
    <cellStyle name="Moneda" xfId="54" builtinId="4"/>
    <cellStyle name="Moneda 2" xfId="43" xr:uid="{7729C128-904D-4B81-9569-1800A938BF20}"/>
    <cellStyle name="Neutral" xfId="9" builtinId="28" customBuiltin="1"/>
    <cellStyle name="Neutral 2" xfId="45" xr:uid="{7D93D158-346B-4C32-AFB2-42880DA83E4B}"/>
    <cellStyle name="Normal" xfId="0" builtinId="0"/>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ítulo 4" xfId="44" xr:uid="{1035567A-F664-4214-BE7C-AEFD083B1AEF}"/>
    <cellStyle name="Total" xfId="18" builtinId="25" customBuiltin="1"/>
  </cellStyles>
  <dxfs count="13">
    <dxf>
      <fill>
        <patternFill>
          <bgColor rgb="FF92D050"/>
        </patternFill>
      </fill>
    </dxf>
    <dxf>
      <fill>
        <patternFill>
          <bgColor theme="9" tint="-0.24994659260841701"/>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patternType="solid">
          <fgColor rgb="FFFFFF00"/>
          <bgColor rgb="FF000000"/>
        </patternFill>
      </fill>
    </dxf>
  </dxfs>
  <tableStyles count="0" defaultTableStyle="TableStyleMedium2" defaultPivotStyle="PivotStyleLight16"/>
  <colors>
    <mruColors>
      <color rgb="FF0000FF"/>
      <color rgb="FFDD9D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18" Type="http://schemas.microsoft.com/office/2020/07/relationships/rdRichValueWebImage" Target="richData/rdRichValueWebImage.xml"/><Relationship Id="rId26" Type="http://schemas.microsoft.com/office/2017/10/relationships/person" Target="persons/person.xml"/><Relationship Id="rId3" Type="http://schemas.openxmlformats.org/officeDocument/2006/relationships/worksheet" Target="worksheets/sheet3.xml"/><Relationship Id="rId21" Type="http://schemas.microsoft.com/office/2017/06/relationships/rdArray" Target="richData/rdarray.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eetMetadata" Target="metadata.xml"/><Relationship Id="rId25" Type="http://schemas.microsoft.com/office/2017/06/relationships/rdRichValueTypes" Target="richData/rdRichValueTypes.xml"/><Relationship Id="rId2" Type="http://schemas.openxmlformats.org/officeDocument/2006/relationships/worksheet" Target="worksheets/sheet2.xml"/><Relationship Id="rId16" Type="http://schemas.openxmlformats.org/officeDocument/2006/relationships/sharedStrings" Target="sharedStrings.xml"/><Relationship Id="rId20" Type="http://schemas.microsoft.com/office/2017/06/relationships/rdRichValueStructure" Target="richData/rdrichvaluestructure.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microsoft.com/office/2017/06/relationships/rdSupportingPropertyBag" Target="richData/rdsupportingpropertybag.xml"/><Relationship Id="rId5" Type="http://schemas.openxmlformats.org/officeDocument/2006/relationships/worksheet" Target="worksheets/sheet5.xml"/><Relationship Id="rId15" Type="http://schemas.openxmlformats.org/officeDocument/2006/relationships/styles" Target="styles.xml"/><Relationship Id="rId23" Type="http://schemas.microsoft.com/office/2017/06/relationships/rdSupportingPropertyBagStructure" Target="richData/rdsupportingpropertybagstructure.xml"/><Relationship Id="rId28" Type="http://schemas.openxmlformats.org/officeDocument/2006/relationships/customXml" Target="../customXml/item1.xml"/><Relationship Id="rId10" Type="http://schemas.openxmlformats.org/officeDocument/2006/relationships/externalLink" Target="externalLinks/externalLink2.xml"/><Relationship Id="rId19" Type="http://schemas.microsoft.com/office/2017/06/relationships/rdRichValue" Target="richData/rdrichvalue.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 Id="rId22" Type="http://schemas.microsoft.com/office/2017/06/relationships/richStyles" Target="richData/richStyles.xml"/><Relationship Id="rId27" Type="http://schemas.openxmlformats.org/officeDocument/2006/relationships/calcChain" Target="calcChain.xml"/><Relationship Id="rId30"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kaltire-my.sharepoint.com/personal/johanis_buelvas_kaltire_com/Documents/2.%20COORD%20GESTION%20HUMANA/One%20drive%20Gestion%20Humana/Nomina/1_Novedades%20Nomina/2025/01%20ENERO/2da%20Qna%20Enero/Otros%20Pagos/2025_Bono%20No%20Acc%20.xlsx" TargetMode="External"/><Relationship Id="rId1" Type="http://schemas.openxmlformats.org/officeDocument/2006/relationships/externalLinkPath" Target="/personal/johanis_buelvas_kaltire_com/Documents/2.%20COORD%20GESTION%20HUMANA/One%20drive%20Gestion%20Humana/Nomina/1_Novedades%20Nomina/2025/01%20ENERO/2da%20Qna%20Enero/Otros%20Pagos/2025_Bono%20No%20Acc%20.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kaltire-my.sharepoint.com/personal/johanis_buelvas_kaltire_com/Documents/2.%20COORD%20GESTION%20HUMANA/One%20drive%20Gestion%20Humana/Nomina/Vacaciones/2024/URNM2037.xlsx" TargetMode="External"/><Relationship Id="rId1" Type="http://schemas.openxmlformats.org/officeDocument/2006/relationships/externalLinkPath" Target="/personal/johanis_buelvas_kaltire_com/Documents/2.%20COORD%20GESTION%20HUMANA/One%20drive%20Gestion%20Humana/Nomina/Vacaciones/2024/URNM2037.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kaltire-my.sharepoint.com/personal/johanis_buelvas_kaltire_com/Documents/2.%20COORD%20GESTION%20HUMANA/One%20drive%20Gestion%20Humana/Formaci&#243;n%20y%20Desarrollo/Camino%20a%20cero/2024/240731_Listado%20Asistencia%20JTZ%202024.xlsx" TargetMode="External"/><Relationship Id="rId1" Type="http://schemas.openxmlformats.org/officeDocument/2006/relationships/externalLinkPath" Target="/personal/johanis_buelvas_kaltire_com/Documents/2.%20COORD%20GESTION%20HUMANA/One%20drive%20Gestion%20Humana/Formaci&#243;n%20y%20Desarrollo/Camino%20a%20cero/2024/240731_Listado%20Asistencia%20JTZ%202024.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jbuelvas.KALTIRE\Downloads\Trabajos%20(2).xls" TargetMode="External"/><Relationship Id="rId1" Type="http://schemas.openxmlformats.org/officeDocument/2006/relationships/externalLinkPath" Target="file:///C:\Users\jbuelvas.KALTIRE\Downloads\Trabajos%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orte_Empleados"/>
      <sheetName val="Reporte_Empleados (2)"/>
      <sheetName val="Bono No Acc"/>
    </sheetNames>
    <sheetDataSet>
      <sheetData sheetId="0">
        <row r="1">
          <cell r="A1" t="str">
            <v>Libro: Reporte_Empleados</v>
          </cell>
        </row>
        <row r="2">
          <cell r="A2" t="str">
            <v>Fecha Generación: 21/01/2025 a las 02:22PM</v>
          </cell>
        </row>
        <row r="5">
          <cell r="A5" t="str">
            <v>Número de Documento</v>
          </cell>
          <cell r="B5" t="str">
            <v>Colaborador - Nombre Completo</v>
          </cell>
          <cell r="C5" t="str">
            <v>Código de Ficha</v>
          </cell>
          <cell r="D5" t="str">
            <v>Fecha Ingreso Compañía</v>
          </cell>
          <cell r="E5" t="str">
            <v>Trabajo - Sueldo Base</v>
          </cell>
          <cell r="F5" t="str">
            <v>Trabajo - Nombre Área</v>
          </cell>
          <cell r="G5" t="str">
            <v>Trabajo - Cargo</v>
          </cell>
          <cell r="H5" t="str">
            <v>Centro de Costo</v>
          </cell>
          <cell r="I5" t="str">
            <v>Pacto Colectivo</v>
          </cell>
        </row>
        <row r="6">
          <cell r="A6">
            <v>1119838815</v>
          </cell>
          <cell r="B6" t="str">
            <v>Acosta Maestre Javier Andres</v>
          </cell>
          <cell r="C6" t="str">
            <v>CO0001-00</v>
          </cell>
          <cell r="D6">
            <v>42982</v>
          </cell>
          <cell r="E6">
            <v>3035800</v>
          </cell>
          <cell r="F6" t="str">
            <v>LA_001-Mining</v>
          </cell>
          <cell r="G6" t="str">
            <v>Tecnico Reparador OTR I</v>
          </cell>
          <cell r="H6" t="str">
            <v>CO_1634</v>
          </cell>
          <cell r="I6" t="str">
            <v>Si</v>
          </cell>
        </row>
        <row r="7">
          <cell r="A7">
            <v>84076716</v>
          </cell>
          <cell r="B7" t="str">
            <v>Agudelo Sangregorio Javier</v>
          </cell>
          <cell r="C7" t="str">
            <v>CO0395-00</v>
          </cell>
          <cell r="D7">
            <v>45313</v>
          </cell>
          <cell r="E7">
            <v>1600000</v>
          </cell>
          <cell r="F7" t="str">
            <v>LA_002-Commercial</v>
          </cell>
          <cell r="G7" t="str">
            <v>Mecanico De Llantas Comercial II</v>
          </cell>
          <cell r="H7" t="str">
            <v>CO_1619</v>
          </cell>
          <cell r="I7" t="str">
            <v>Si</v>
          </cell>
        </row>
        <row r="8">
          <cell r="A8">
            <v>1118807428</v>
          </cell>
          <cell r="B8" t="str">
            <v>Arevalo Palmezano Freddy Javier</v>
          </cell>
          <cell r="C8" t="str">
            <v>CO0010-00</v>
          </cell>
          <cell r="D8">
            <v>41655</v>
          </cell>
          <cell r="E8">
            <v>3234700</v>
          </cell>
          <cell r="F8" t="str">
            <v>LA_001-Mining</v>
          </cell>
          <cell r="G8" t="str">
            <v>Mecanico De Llantas I</v>
          </cell>
          <cell r="H8" t="str">
            <v>CO_1634</v>
          </cell>
          <cell r="I8" t="str">
            <v>Si</v>
          </cell>
        </row>
        <row r="9">
          <cell r="A9">
            <v>1122396913</v>
          </cell>
          <cell r="B9" t="str">
            <v>Arocha Mendoza Javier Enrique</v>
          </cell>
          <cell r="C9" t="str">
            <v>CO0290-00</v>
          </cell>
          <cell r="D9">
            <v>44531</v>
          </cell>
          <cell r="E9">
            <v>1748500</v>
          </cell>
          <cell r="F9" t="str">
            <v>LA_002-Commercial</v>
          </cell>
          <cell r="G9" t="str">
            <v>Mecanico De Llantas Comercial IV</v>
          </cell>
          <cell r="H9" t="str">
            <v>CO_1619</v>
          </cell>
          <cell r="I9" t="str">
            <v>Si</v>
          </cell>
        </row>
        <row r="10">
          <cell r="A10">
            <v>5164520</v>
          </cell>
          <cell r="B10" t="str">
            <v>Arocha Cujia Richard Fidel</v>
          </cell>
          <cell r="C10" t="str">
            <v>CO0012-00</v>
          </cell>
          <cell r="D10">
            <v>41655</v>
          </cell>
          <cell r="E10">
            <v>3234700</v>
          </cell>
          <cell r="F10" t="str">
            <v>LA_001-Mining</v>
          </cell>
          <cell r="G10" t="str">
            <v>Mecanico De Llantas I</v>
          </cell>
          <cell r="H10" t="str">
            <v>CO_1634</v>
          </cell>
          <cell r="I10" t="str">
            <v>Si</v>
          </cell>
        </row>
        <row r="11">
          <cell r="A11">
            <v>1064797134</v>
          </cell>
          <cell r="B11" t="str">
            <v>Arrieta De La Cruz Fabian Alberto</v>
          </cell>
          <cell r="C11" t="str">
            <v>CO0013-00</v>
          </cell>
          <cell r="D11">
            <v>43132</v>
          </cell>
          <cell r="E11">
            <v>2619500</v>
          </cell>
          <cell r="F11" t="str">
            <v>LA_001-Mining</v>
          </cell>
          <cell r="G11" t="str">
            <v>Mecanico De Llantas II</v>
          </cell>
          <cell r="H11" t="str">
            <v>CO_1634</v>
          </cell>
          <cell r="I11" t="str">
            <v>Si</v>
          </cell>
        </row>
        <row r="12">
          <cell r="A12">
            <v>8799715</v>
          </cell>
          <cell r="B12" t="str">
            <v>Arroyo Aragon Robinson Jorge</v>
          </cell>
          <cell r="C12" t="str">
            <v>CO0014-00</v>
          </cell>
          <cell r="D12">
            <v>41061</v>
          </cell>
          <cell r="E12">
            <v>2606400</v>
          </cell>
          <cell r="F12" t="str">
            <v>LA_001-Mining</v>
          </cell>
          <cell r="G12" t="str">
            <v>Mecanico De Llantas II</v>
          </cell>
          <cell r="H12" t="str">
            <v>CO_1639</v>
          </cell>
          <cell r="I12" t="str">
            <v>Si</v>
          </cell>
        </row>
        <row r="13">
          <cell r="A13">
            <v>88211486</v>
          </cell>
          <cell r="B13" t="str">
            <v>Becerra Perez Nelson Amado</v>
          </cell>
          <cell r="C13" t="str">
            <v>CO0019-00</v>
          </cell>
          <cell r="D13">
            <v>41671</v>
          </cell>
          <cell r="E13">
            <v>3234700</v>
          </cell>
          <cell r="F13" t="str">
            <v>LA_001-Mining</v>
          </cell>
          <cell r="G13" t="str">
            <v>Mecanico De Llantas I</v>
          </cell>
          <cell r="H13" t="str">
            <v>CO_1634</v>
          </cell>
          <cell r="I13" t="str">
            <v>Si</v>
          </cell>
        </row>
        <row r="14">
          <cell r="A14">
            <v>1065608204</v>
          </cell>
          <cell r="B14" t="str">
            <v>Beltran Vega Marco Antonio</v>
          </cell>
          <cell r="C14" t="str">
            <v>CO0023-00</v>
          </cell>
          <cell r="D14">
            <v>43529</v>
          </cell>
          <cell r="E14">
            <v>2619500</v>
          </cell>
          <cell r="F14" t="str">
            <v>LA_001-Mining</v>
          </cell>
          <cell r="G14" t="str">
            <v>Mecanico De Llantas II</v>
          </cell>
          <cell r="H14" t="str">
            <v>CO_1634</v>
          </cell>
          <cell r="I14" t="str">
            <v>Si</v>
          </cell>
        </row>
        <row r="15">
          <cell r="A15">
            <v>1065584800</v>
          </cell>
          <cell r="B15" t="str">
            <v>Betin Gamez Edier Enrique</v>
          </cell>
          <cell r="C15" t="str">
            <v>CO0025-00</v>
          </cell>
          <cell r="D15">
            <v>41655</v>
          </cell>
          <cell r="E15">
            <v>3234700</v>
          </cell>
          <cell r="F15" t="str">
            <v>LA_001-Mining</v>
          </cell>
          <cell r="G15" t="str">
            <v>Mecanico De Llantas I</v>
          </cell>
          <cell r="H15" t="str">
            <v>CO_1634</v>
          </cell>
          <cell r="I15" t="str">
            <v>Si</v>
          </cell>
        </row>
        <row r="16">
          <cell r="A16">
            <v>7604762</v>
          </cell>
          <cell r="B16" t="str">
            <v>Brochero Garrido Gabriel Antonio</v>
          </cell>
          <cell r="C16" t="str">
            <v>CO0027-00</v>
          </cell>
          <cell r="D16">
            <v>41671</v>
          </cell>
          <cell r="E16">
            <v>3234700</v>
          </cell>
          <cell r="F16" t="str">
            <v>LA_001-Mining</v>
          </cell>
          <cell r="G16" t="str">
            <v>Mecanico De Llantas I</v>
          </cell>
          <cell r="H16" t="str">
            <v>CO_1634</v>
          </cell>
          <cell r="I16" t="str">
            <v>Si</v>
          </cell>
        </row>
        <row r="17">
          <cell r="A17">
            <v>1065583005</v>
          </cell>
          <cell r="B17" t="str">
            <v>Cardona De Angel Jhon Cristian</v>
          </cell>
          <cell r="C17" t="str">
            <v>CO0037-00</v>
          </cell>
          <cell r="D17">
            <v>43724</v>
          </cell>
          <cell r="E17">
            <v>2619500</v>
          </cell>
          <cell r="F17" t="str">
            <v>LA_001-Mining</v>
          </cell>
          <cell r="G17" t="str">
            <v>Mecanico De Llantas II</v>
          </cell>
          <cell r="H17" t="str">
            <v>CO_1634</v>
          </cell>
          <cell r="I17" t="str">
            <v>Si</v>
          </cell>
        </row>
        <row r="18">
          <cell r="A18">
            <v>1065565202</v>
          </cell>
          <cell r="B18" t="str">
            <v>Cardozo Cortina Juan Gabriel</v>
          </cell>
          <cell r="C18" t="str">
            <v>CO0234-00</v>
          </cell>
          <cell r="D18">
            <v>43862</v>
          </cell>
          <cell r="E18">
            <v>2140800</v>
          </cell>
          <cell r="F18" t="str">
            <v>LA_001-Mining</v>
          </cell>
          <cell r="G18" t="str">
            <v>Mecanico De Llantas III</v>
          </cell>
          <cell r="H18" t="str">
            <v>CO_1634</v>
          </cell>
          <cell r="I18" t="str">
            <v>Si</v>
          </cell>
        </row>
        <row r="19">
          <cell r="A19">
            <v>77163270</v>
          </cell>
          <cell r="B19" t="str">
            <v>Caro Manjarrez Janier Alcides</v>
          </cell>
          <cell r="C19" t="str">
            <v>CO0038-00</v>
          </cell>
          <cell r="D19">
            <v>41671</v>
          </cell>
          <cell r="E19">
            <v>3234700</v>
          </cell>
          <cell r="F19" t="str">
            <v>LA_001-Mining</v>
          </cell>
          <cell r="G19" t="str">
            <v>Mecanico De Llantas I</v>
          </cell>
          <cell r="H19" t="str">
            <v>CO_1634</v>
          </cell>
          <cell r="I19" t="str">
            <v>Si</v>
          </cell>
        </row>
        <row r="20">
          <cell r="A20">
            <v>1063293608</v>
          </cell>
          <cell r="B20" t="str">
            <v>Castilla Casiani Andres Felipe</v>
          </cell>
          <cell r="C20" t="str">
            <v>CO0425-00</v>
          </cell>
          <cell r="D20">
            <v>45447</v>
          </cell>
          <cell r="E20">
            <v>3234700</v>
          </cell>
          <cell r="F20" t="str">
            <v>LA_001-Mining</v>
          </cell>
          <cell r="G20" t="str">
            <v>Mecanico De Llantas I</v>
          </cell>
          <cell r="H20" t="str">
            <v>CO_1627</v>
          </cell>
          <cell r="I20" t="str">
            <v>Si</v>
          </cell>
        </row>
        <row r="21">
          <cell r="A21">
            <v>1065571674</v>
          </cell>
          <cell r="B21" t="str">
            <v>Castrillo Martinez Roberto Carlos</v>
          </cell>
          <cell r="C21" t="str">
            <v>CO0041-00</v>
          </cell>
          <cell r="D21">
            <v>41671</v>
          </cell>
          <cell r="E21">
            <v>3234700</v>
          </cell>
          <cell r="F21" t="str">
            <v>LA_001-Mining</v>
          </cell>
          <cell r="G21" t="str">
            <v>Mecanico De Llantas I</v>
          </cell>
          <cell r="H21" t="str">
            <v>CO_1634</v>
          </cell>
          <cell r="I21" t="str">
            <v>Si</v>
          </cell>
        </row>
        <row r="22">
          <cell r="A22">
            <v>1064109238</v>
          </cell>
          <cell r="B22" t="str">
            <v>Castro Caro Ricardo</v>
          </cell>
          <cell r="C22" t="str">
            <v>CO0042-00</v>
          </cell>
          <cell r="D22">
            <v>40756</v>
          </cell>
          <cell r="E22">
            <v>2619500</v>
          </cell>
          <cell r="F22" t="str">
            <v>LA_001-Mining</v>
          </cell>
          <cell r="G22" t="str">
            <v>Mecanico De Llantas II</v>
          </cell>
          <cell r="H22" t="str">
            <v>CO_1634</v>
          </cell>
          <cell r="I22" t="str">
            <v>Si</v>
          </cell>
        </row>
        <row r="23">
          <cell r="A23">
            <v>8791845</v>
          </cell>
          <cell r="B23" t="str">
            <v>Celin Marquez Anibal Antonio</v>
          </cell>
          <cell r="C23" t="str">
            <v>CO0044-00</v>
          </cell>
          <cell r="D23">
            <v>44725</v>
          </cell>
          <cell r="E23">
            <v>2255600</v>
          </cell>
          <cell r="F23" t="str">
            <v>LA_001-Mining</v>
          </cell>
          <cell r="G23" t="str">
            <v>Mecanico De Llantas II</v>
          </cell>
          <cell r="H23" t="str">
            <v>CO_1639</v>
          </cell>
          <cell r="I23" t="str">
            <v>Si</v>
          </cell>
        </row>
        <row r="24">
          <cell r="A24">
            <v>77191463</v>
          </cell>
          <cell r="B24" t="str">
            <v>Cespedes Ortegon Omar Humberto</v>
          </cell>
          <cell r="C24" t="str">
            <v>CO0046-00</v>
          </cell>
          <cell r="D24">
            <v>44936</v>
          </cell>
          <cell r="E24">
            <v>1984600</v>
          </cell>
          <cell r="F24" t="str">
            <v>LA_001-Mining</v>
          </cell>
          <cell r="G24" t="str">
            <v>Mecanico De Llantas II</v>
          </cell>
          <cell r="H24" t="str">
            <v>CO_1639</v>
          </cell>
          <cell r="I24" t="str">
            <v>Si</v>
          </cell>
        </row>
        <row r="25">
          <cell r="A25">
            <v>73549174</v>
          </cell>
          <cell r="B25" t="str">
            <v>Contreras Aguilar Luis Miguel</v>
          </cell>
          <cell r="C25" t="str">
            <v>CO0047-00</v>
          </cell>
          <cell r="D25">
            <v>41671</v>
          </cell>
          <cell r="E25">
            <v>3035800</v>
          </cell>
          <cell r="F25" t="str">
            <v>LA_001-Mining</v>
          </cell>
          <cell r="G25" t="str">
            <v>Tecnico Reparador OTR I</v>
          </cell>
          <cell r="H25" t="str">
            <v>CO_1634</v>
          </cell>
          <cell r="I25" t="str">
            <v>Si</v>
          </cell>
        </row>
        <row r="26">
          <cell r="A26">
            <v>1064112298</v>
          </cell>
          <cell r="B26" t="str">
            <v>Cubillos Ardila Jhon Edinson</v>
          </cell>
          <cell r="C26" t="str">
            <v>CO0254-00</v>
          </cell>
          <cell r="D26">
            <v>44136</v>
          </cell>
          <cell r="E26">
            <v>2140800</v>
          </cell>
          <cell r="F26" t="str">
            <v>LA_001-Mining</v>
          </cell>
          <cell r="G26" t="str">
            <v>Mecanico De Llantas III</v>
          </cell>
          <cell r="H26" t="str">
            <v>CO_1634</v>
          </cell>
          <cell r="I26" t="str">
            <v>Si</v>
          </cell>
        </row>
        <row r="27">
          <cell r="A27">
            <v>19600860</v>
          </cell>
          <cell r="B27" t="str">
            <v>Cuello Angulo Johans</v>
          </cell>
          <cell r="C27" t="str">
            <v>CO0050-00</v>
          </cell>
          <cell r="D27">
            <v>41671</v>
          </cell>
          <cell r="E27">
            <v>3035800</v>
          </cell>
          <cell r="F27" t="str">
            <v>LA_001-Mining</v>
          </cell>
          <cell r="G27" t="str">
            <v>Tecnico Reparador OTR I</v>
          </cell>
          <cell r="H27" t="str">
            <v>CO_1634</v>
          </cell>
          <cell r="I27" t="str">
            <v>Si</v>
          </cell>
        </row>
        <row r="28">
          <cell r="A28">
            <v>15186483</v>
          </cell>
          <cell r="B28" t="str">
            <v>Cuello Maestre Yohan David</v>
          </cell>
          <cell r="C28" t="str">
            <v>CO0051-00</v>
          </cell>
          <cell r="D28">
            <v>42728</v>
          </cell>
          <cell r="E28">
            <v>3035800</v>
          </cell>
          <cell r="F28" t="str">
            <v>LA_001-Mining</v>
          </cell>
          <cell r="G28" t="str">
            <v>Tecnico Reparador OTR I</v>
          </cell>
          <cell r="H28" t="str">
            <v>CO_1634</v>
          </cell>
          <cell r="I28" t="str">
            <v>Si</v>
          </cell>
        </row>
        <row r="29">
          <cell r="A29">
            <v>84038725</v>
          </cell>
          <cell r="B29" t="str">
            <v>Cujia Guerra Yimis Alfonso</v>
          </cell>
          <cell r="C29" t="str">
            <v>CO0052-00</v>
          </cell>
          <cell r="D29">
            <v>41655</v>
          </cell>
          <cell r="E29">
            <v>2619500</v>
          </cell>
          <cell r="F29" t="str">
            <v>LA_001-Mining</v>
          </cell>
          <cell r="G29" t="str">
            <v>Mecanico De Llantas II</v>
          </cell>
          <cell r="H29" t="str">
            <v>CO_1634</v>
          </cell>
          <cell r="I29" t="str">
            <v>Si</v>
          </cell>
        </row>
        <row r="30">
          <cell r="A30">
            <v>1064106963</v>
          </cell>
          <cell r="B30" t="str">
            <v>Davila Vides Oilver</v>
          </cell>
          <cell r="C30" t="str">
            <v>CO0347-00</v>
          </cell>
          <cell r="D30">
            <v>44942</v>
          </cell>
          <cell r="E30">
            <v>1984600</v>
          </cell>
          <cell r="F30" t="str">
            <v>LA_001-Mining</v>
          </cell>
          <cell r="G30" t="str">
            <v>Mecanico De Llantas II</v>
          </cell>
          <cell r="H30" t="str">
            <v>CO_1639</v>
          </cell>
          <cell r="I30" t="str">
            <v>Si</v>
          </cell>
        </row>
        <row r="31">
          <cell r="A31">
            <v>17973946</v>
          </cell>
          <cell r="B31" t="str">
            <v>Diaz Acosta Edilberto</v>
          </cell>
          <cell r="C31" t="str">
            <v>CO0062-00</v>
          </cell>
          <cell r="D31">
            <v>40375</v>
          </cell>
          <cell r="E31">
            <v>3234700</v>
          </cell>
          <cell r="F31" t="str">
            <v>LA_001-Mining</v>
          </cell>
          <cell r="G31" t="str">
            <v>Mecanico De Llantas I</v>
          </cell>
          <cell r="H31" t="str">
            <v>CO_1634</v>
          </cell>
          <cell r="I31" t="str">
            <v>Si</v>
          </cell>
        </row>
        <row r="32">
          <cell r="A32">
            <v>17976420</v>
          </cell>
          <cell r="B32" t="str">
            <v>Diaz Guerra Ever Enrique</v>
          </cell>
          <cell r="C32" t="str">
            <v>CO0064-00</v>
          </cell>
          <cell r="D32">
            <v>41655</v>
          </cell>
          <cell r="E32">
            <v>2619500</v>
          </cell>
          <cell r="F32" t="str">
            <v>LA_001-Mining</v>
          </cell>
          <cell r="G32" t="str">
            <v>Mecanico De Llantas II</v>
          </cell>
          <cell r="H32" t="str">
            <v>CO_1634</v>
          </cell>
          <cell r="I32" t="str">
            <v>Si</v>
          </cell>
        </row>
        <row r="33">
          <cell r="A33">
            <v>1065613418</v>
          </cell>
          <cell r="B33" t="str">
            <v>Fernandez Fontalvo Didier Fabian</v>
          </cell>
          <cell r="C33" t="str">
            <v>CO0071-00</v>
          </cell>
          <cell r="D33">
            <v>41671</v>
          </cell>
          <cell r="E33">
            <v>3234700</v>
          </cell>
          <cell r="F33" t="str">
            <v>LA_001-Mining</v>
          </cell>
          <cell r="G33" t="str">
            <v>Mecanico De Llantas I</v>
          </cell>
          <cell r="H33" t="str">
            <v>CO_1634</v>
          </cell>
          <cell r="I33" t="str">
            <v>Si</v>
          </cell>
        </row>
        <row r="34">
          <cell r="A34">
            <v>1064114760</v>
          </cell>
          <cell r="B34" t="str">
            <v>Fuentes Mendez Deiver Alfonso</v>
          </cell>
          <cell r="C34" t="str">
            <v>CO0075-00</v>
          </cell>
          <cell r="D34">
            <v>43105</v>
          </cell>
          <cell r="E34">
            <v>2140800</v>
          </cell>
          <cell r="F34" t="str">
            <v>LA_001-Mining</v>
          </cell>
          <cell r="G34" t="str">
            <v>Mecanico De Llantas III</v>
          </cell>
          <cell r="H34" t="str">
            <v>CO_1634</v>
          </cell>
          <cell r="I34" t="str">
            <v>Si</v>
          </cell>
        </row>
        <row r="35">
          <cell r="A35">
            <v>1065986941</v>
          </cell>
          <cell r="B35" t="str">
            <v>Garcia Gomez Bladimir</v>
          </cell>
          <cell r="C35" t="str">
            <v>CO0080-00</v>
          </cell>
          <cell r="D35">
            <v>41671</v>
          </cell>
          <cell r="E35">
            <v>3234700</v>
          </cell>
          <cell r="F35" t="str">
            <v>LA_001-Mining</v>
          </cell>
          <cell r="G35" t="str">
            <v>Mecanico De Llantas I</v>
          </cell>
          <cell r="H35" t="str">
            <v>CO_1634</v>
          </cell>
          <cell r="I35" t="str">
            <v>Si</v>
          </cell>
        </row>
        <row r="36">
          <cell r="A36">
            <v>12603073</v>
          </cell>
          <cell r="B36" t="str">
            <v>Garcia Casteneda Leopoldo</v>
          </cell>
          <cell r="C36" t="str">
            <v>CO0079-00</v>
          </cell>
          <cell r="D36">
            <v>41671</v>
          </cell>
          <cell r="E36">
            <v>3234700</v>
          </cell>
          <cell r="F36" t="str">
            <v>LA_001-Mining</v>
          </cell>
          <cell r="G36" t="str">
            <v>Mecanico De Llantas I</v>
          </cell>
          <cell r="H36" t="str">
            <v>CO_1634</v>
          </cell>
          <cell r="I36" t="str">
            <v>Si</v>
          </cell>
        </row>
        <row r="37">
          <cell r="A37">
            <v>12522871</v>
          </cell>
          <cell r="B37" t="str">
            <v>Garcia Molina Wilmer</v>
          </cell>
          <cell r="C37" t="str">
            <v>CO0081-00</v>
          </cell>
          <cell r="D37">
            <v>42219</v>
          </cell>
          <cell r="E37">
            <v>2619500</v>
          </cell>
          <cell r="F37" t="str">
            <v>LA_001-Mining</v>
          </cell>
          <cell r="G37" t="str">
            <v>Mecanico De Llantas II</v>
          </cell>
          <cell r="H37" t="str">
            <v>CO_1634</v>
          </cell>
          <cell r="I37" t="str">
            <v>Si</v>
          </cell>
        </row>
        <row r="38">
          <cell r="A38">
            <v>84038935</v>
          </cell>
          <cell r="B38" t="str">
            <v>Guerra Plata Jaime Enrique</v>
          </cell>
          <cell r="C38" t="str">
            <v>CO0093-00</v>
          </cell>
          <cell r="D38">
            <v>42065</v>
          </cell>
          <cell r="E38">
            <v>3035800</v>
          </cell>
          <cell r="F38" t="str">
            <v>LA_001-Mining</v>
          </cell>
          <cell r="G38" t="str">
            <v>Tecnico Reparador OTR I</v>
          </cell>
          <cell r="H38" t="str">
            <v>CO_1634</v>
          </cell>
          <cell r="I38" t="str">
            <v>Si</v>
          </cell>
        </row>
        <row r="39">
          <cell r="A39">
            <v>5135224</v>
          </cell>
          <cell r="B39" t="str">
            <v>Guerrero Castilla Luis David</v>
          </cell>
          <cell r="C39" t="str">
            <v>CO0094-00</v>
          </cell>
          <cell r="D39">
            <v>41655</v>
          </cell>
          <cell r="E39">
            <v>3035800</v>
          </cell>
          <cell r="F39" t="str">
            <v>LA_001-Mining</v>
          </cell>
          <cell r="G39" t="str">
            <v>Tecnico Reparador OTR I</v>
          </cell>
          <cell r="H39" t="str">
            <v>CO_1634</v>
          </cell>
          <cell r="I39" t="str">
            <v>Si</v>
          </cell>
        </row>
        <row r="40">
          <cell r="A40">
            <v>1001398527</v>
          </cell>
          <cell r="B40" t="str">
            <v>Hurtado Higuita Ana Maria</v>
          </cell>
          <cell r="C40" t="str">
            <v>CO0386-00</v>
          </cell>
          <cell r="D40">
            <v>45246</v>
          </cell>
          <cell r="E40">
            <v>1650000</v>
          </cell>
          <cell r="F40" t="str">
            <v>LA_001-Mining</v>
          </cell>
          <cell r="G40" t="str">
            <v>Mecanico De Llantas IV</v>
          </cell>
          <cell r="H40" t="str">
            <v>CO_1639</v>
          </cell>
          <cell r="I40" t="str">
            <v>Si</v>
          </cell>
        </row>
        <row r="41">
          <cell r="A41">
            <v>85458242</v>
          </cell>
          <cell r="B41" t="str">
            <v>Jaramillo Castano Fernan De Jesus</v>
          </cell>
          <cell r="C41" t="str">
            <v>CO0100-00</v>
          </cell>
          <cell r="D41">
            <v>41671</v>
          </cell>
          <cell r="E41">
            <v>3234700</v>
          </cell>
          <cell r="F41" t="str">
            <v>LA_001-Mining</v>
          </cell>
          <cell r="G41" t="str">
            <v>Mecanico De Llantas I</v>
          </cell>
          <cell r="H41" t="str">
            <v>CO_1634</v>
          </cell>
          <cell r="I41" t="str">
            <v>Si</v>
          </cell>
        </row>
        <row r="42">
          <cell r="A42">
            <v>77153948</v>
          </cell>
          <cell r="B42" t="str">
            <v>Jimenez Bolanos Edilberto Rafael</v>
          </cell>
          <cell r="C42" t="str">
            <v>CO0101-00</v>
          </cell>
          <cell r="D42">
            <v>41671</v>
          </cell>
          <cell r="E42">
            <v>3234700</v>
          </cell>
          <cell r="F42" t="str">
            <v>LA_001-Mining</v>
          </cell>
          <cell r="G42" t="str">
            <v>Mecanico De Llantas I</v>
          </cell>
          <cell r="H42" t="str">
            <v>CO_1634</v>
          </cell>
          <cell r="I42" t="str">
            <v>Si</v>
          </cell>
        </row>
        <row r="43">
          <cell r="A43">
            <v>1035283077</v>
          </cell>
          <cell r="B43" t="str">
            <v>Loaiza Acevedo Ivonny Alejandra</v>
          </cell>
          <cell r="C43" t="str">
            <v>CO0406-00</v>
          </cell>
          <cell r="D43">
            <v>45353</v>
          </cell>
          <cell r="E43">
            <v>1650000</v>
          </cell>
          <cell r="F43" t="str">
            <v>LA_001-Mining</v>
          </cell>
          <cell r="G43" t="str">
            <v>Mecanico De Llantas Comercial IV</v>
          </cell>
          <cell r="H43" t="str">
            <v>CO_1639</v>
          </cell>
          <cell r="I43" t="str">
            <v>Si</v>
          </cell>
        </row>
        <row r="44">
          <cell r="A44">
            <v>1064800649</v>
          </cell>
          <cell r="B44" t="str">
            <v>Lopez Garcia Daniel Alberto</v>
          </cell>
          <cell r="C44" t="str">
            <v>CO0105-00</v>
          </cell>
          <cell r="D44">
            <v>42534</v>
          </cell>
          <cell r="E44">
            <v>2619500</v>
          </cell>
          <cell r="F44" t="str">
            <v>LA_001-Mining</v>
          </cell>
          <cell r="G44" t="str">
            <v>Mecanico De Llantas II</v>
          </cell>
          <cell r="H44" t="str">
            <v>CO_1634</v>
          </cell>
          <cell r="I44" t="str">
            <v>Si</v>
          </cell>
        </row>
        <row r="45">
          <cell r="A45">
            <v>1064793574</v>
          </cell>
          <cell r="B45" t="str">
            <v>Lopez Gutierrez Jose Nolberto</v>
          </cell>
          <cell r="C45" t="str">
            <v>CO0106-00</v>
          </cell>
          <cell r="D45">
            <v>41995</v>
          </cell>
          <cell r="E45">
            <v>2619500</v>
          </cell>
          <cell r="F45" t="str">
            <v>LA_001-Mining</v>
          </cell>
          <cell r="G45" t="str">
            <v>Mecanico De Llantas II</v>
          </cell>
          <cell r="H45" t="str">
            <v>CO_1634</v>
          </cell>
          <cell r="I45" t="str">
            <v>Si</v>
          </cell>
        </row>
        <row r="46">
          <cell r="A46">
            <v>1065654663</v>
          </cell>
          <cell r="B46" t="str">
            <v>Lozano De Angel Alfonso David</v>
          </cell>
          <cell r="C46" t="str">
            <v>CO0107-00</v>
          </cell>
          <cell r="D46">
            <v>42248</v>
          </cell>
          <cell r="E46">
            <v>2027200</v>
          </cell>
          <cell r="F46" t="str">
            <v>LA_001-Mining</v>
          </cell>
          <cell r="G46" t="str">
            <v>Tecnico Reparador OTR III</v>
          </cell>
          <cell r="H46" t="str">
            <v>CO_1634</v>
          </cell>
          <cell r="I46" t="str">
            <v>Si</v>
          </cell>
        </row>
        <row r="47">
          <cell r="A47">
            <v>1119836593</v>
          </cell>
          <cell r="B47" t="str">
            <v>Maestre Arias Jaifer Rafael</v>
          </cell>
          <cell r="C47" t="str">
            <v>CO0110-00</v>
          </cell>
          <cell r="D47">
            <v>41655</v>
          </cell>
          <cell r="E47">
            <v>3234700</v>
          </cell>
          <cell r="F47" t="str">
            <v>LA_001-Mining</v>
          </cell>
          <cell r="G47" t="str">
            <v>Mecanico De Llantas I</v>
          </cell>
          <cell r="H47" t="str">
            <v>CO_1634</v>
          </cell>
          <cell r="I47" t="str">
            <v>Si</v>
          </cell>
        </row>
        <row r="48">
          <cell r="A48">
            <v>1042431835</v>
          </cell>
          <cell r="B48" t="str">
            <v>Marin Chamorro Henry Arcesio</v>
          </cell>
          <cell r="C48" t="str">
            <v>CO0111-00</v>
          </cell>
          <cell r="D48">
            <v>41671</v>
          </cell>
          <cell r="E48">
            <v>3234700</v>
          </cell>
          <cell r="F48" t="str">
            <v>LA_001-Mining</v>
          </cell>
          <cell r="G48" t="str">
            <v>Mecanico De Llantas I</v>
          </cell>
          <cell r="H48" t="str">
            <v>CO_1634</v>
          </cell>
          <cell r="I48" t="str">
            <v>Si</v>
          </cell>
        </row>
        <row r="49">
          <cell r="A49">
            <v>1064793358</v>
          </cell>
          <cell r="B49" t="str">
            <v>Martinez Nobles Jair Yovanis</v>
          </cell>
          <cell r="C49" t="str">
            <v>CO0122-00</v>
          </cell>
          <cell r="D49">
            <v>41671</v>
          </cell>
          <cell r="E49">
            <v>3234700</v>
          </cell>
          <cell r="F49" t="str">
            <v>LA_001-Mining</v>
          </cell>
          <cell r="G49" t="str">
            <v>Mecanico De Llantas I</v>
          </cell>
          <cell r="H49" t="str">
            <v>CO_1634</v>
          </cell>
          <cell r="I49" t="str">
            <v>Si</v>
          </cell>
        </row>
        <row r="50">
          <cell r="A50">
            <v>1120743310</v>
          </cell>
          <cell r="B50" t="str">
            <v>Martinez Perez Jorge Usberto</v>
          </cell>
          <cell r="C50" t="str">
            <v>CO0123-00</v>
          </cell>
          <cell r="D50">
            <v>41655</v>
          </cell>
          <cell r="E50">
            <v>3234700</v>
          </cell>
          <cell r="F50" t="str">
            <v>LA_001-Mining</v>
          </cell>
          <cell r="G50" t="str">
            <v>Mecanico De Llantas I</v>
          </cell>
          <cell r="H50" t="str">
            <v>CO_1634</v>
          </cell>
          <cell r="I50" t="str">
            <v>Si</v>
          </cell>
        </row>
        <row r="51">
          <cell r="A51">
            <v>84103870</v>
          </cell>
          <cell r="B51" t="str">
            <v>Martinez Bermudez Luis Gerardo</v>
          </cell>
          <cell r="C51" t="str">
            <v>CO0116-00</v>
          </cell>
          <cell r="D51">
            <v>41655</v>
          </cell>
          <cell r="E51">
            <v>3234700</v>
          </cell>
          <cell r="F51" t="str">
            <v>LA_001-Mining</v>
          </cell>
          <cell r="G51" t="str">
            <v>Mecanico De Llantas I</v>
          </cell>
          <cell r="H51" t="str">
            <v>CO_1634</v>
          </cell>
          <cell r="I51" t="str">
            <v>Si</v>
          </cell>
        </row>
        <row r="52">
          <cell r="A52">
            <v>1064115089</v>
          </cell>
          <cell r="B52" t="str">
            <v>Martinez Mendoza Sergio Andres</v>
          </cell>
          <cell r="C52" t="str">
            <v>CO0121-00</v>
          </cell>
          <cell r="D52">
            <v>43186</v>
          </cell>
          <cell r="E52">
            <v>2140800</v>
          </cell>
          <cell r="F52" t="str">
            <v>LA_001-Mining</v>
          </cell>
          <cell r="G52" t="str">
            <v>Mecanico De Llantas III</v>
          </cell>
          <cell r="H52" t="str">
            <v>CO_1634</v>
          </cell>
          <cell r="I52" t="str">
            <v>Si</v>
          </cell>
        </row>
        <row r="53">
          <cell r="A53">
            <v>1018511082</v>
          </cell>
          <cell r="B53" t="str">
            <v>Matute Ballestas Juan Camilo</v>
          </cell>
          <cell r="C53" t="str">
            <v>CO0277-00</v>
          </cell>
          <cell r="D53">
            <v>44958</v>
          </cell>
          <cell r="E53">
            <v>1483000</v>
          </cell>
          <cell r="F53" t="str">
            <v>LA_001-Mining</v>
          </cell>
          <cell r="G53" t="str">
            <v>Mecanico De Llantas III</v>
          </cell>
          <cell r="H53" t="str">
            <v>CO_1634</v>
          </cell>
          <cell r="I53" t="str">
            <v>Si</v>
          </cell>
        </row>
        <row r="54">
          <cell r="A54">
            <v>1064111875</v>
          </cell>
          <cell r="B54" t="str">
            <v>Mendez Villamizar Carlos Arturo</v>
          </cell>
          <cell r="C54" t="str">
            <v>CO0130-00</v>
          </cell>
          <cell r="D54">
            <v>44440</v>
          </cell>
          <cell r="E54">
            <v>2290500</v>
          </cell>
          <cell r="F54" t="str">
            <v>LA_001-Mining</v>
          </cell>
          <cell r="G54" t="str">
            <v>Mecanico De Llantas II</v>
          </cell>
          <cell r="H54" t="str">
            <v>CO_1639</v>
          </cell>
          <cell r="I54" t="str">
            <v>Si</v>
          </cell>
        </row>
        <row r="55">
          <cell r="A55">
            <v>1120742355</v>
          </cell>
          <cell r="B55" t="str">
            <v>Mendoza Rodriguez Deilmar Jose</v>
          </cell>
          <cell r="C55" t="str">
            <v>CO0134-00</v>
          </cell>
          <cell r="D55">
            <v>43425</v>
          </cell>
          <cell r="E55">
            <v>2619500</v>
          </cell>
          <cell r="F55" t="str">
            <v>LA_001-Mining</v>
          </cell>
          <cell r="G55" t="str">
            <v>Mecanico De Llantas II</v>
          </cell>
          <cell r="H55" t="str">
            <v>CO_1634</v>
          </cell>
          <cell r="I55" t="str">
            <v>Si</v>
          </cell>
        </row>
        <row r="56">
          <cell r="A56">
            <v>1065576754</v>
          </cell>
          <cell r="B56" t="str">
            <v>Mendoza Salazar Jeison Fabian</v>
          </cell>
          <cell r="C56" t="str">
            <v>CO0135-00</v>
          </cell>
          <cell r="D56">
            <v>41671</v>
          </cell>
          <cell r="E56">
            <v>3234700</v>
          </cell>
          <cell r="F56" t="str">
            <v>LA_001-Mining</v>
          </cell>
          <cell r="G56" t="str">
            <v>Mecanico De Llantas I</v>
          </cell>
          <cell r="H56" t="str">
            <v>CO_1634</v>
          </cell>
          <cell r="I56" t="str">
            <v>Si</v>
          </cell>
        </row>
        <row r="57">
          <cell r="A57">
            <v>12523307</v>
          </cell>
          <cell r="B57" t="str">
            <v>Mendoza Martinez Julio Matias</v>
          </cell>
          <cell r="C57" t="str">
            <v>CO0132-00</v>
          </cell>
          <cell r="D57">
            <v>44474</v>
          </cell>
          <cell r="E57">
            <v>1984500</v>
          </cell>
          <cell r="F57" t="str">
            <v>LA_001-Mining</v>
          </cell>
          <cell r="G57" t="str">
            <v>Mecanico De Llantas II</v>
          </cell>
          <cell r="H57" t="str">
            <v>CO_1639</v>
          </cell>
          <cell r="I57" t="str">
            <v>Si</v>
          </cell>
        </row>
        <row r="58">
          <cell r="A58">
            <v>8571112</v>
          </cell>
          <cell r="B58" t="str">
            <v>Mercado Mercado Aristides De Jesus</v>
          </cell>
          <cell r="C58" t="str">
            <v>CO0136-00</v>
          </cell>
          <cell r="D58">
            <v>44440</v>
          </cell>
          <cell r="E58">
            <v>2606400</v>
          </cell>
          <cell r="F58" t="str">
            <v>LA_001-Mining</v>
          </cell>
          <cell r="G58" t="str">
            <v>Tecnico Reparador OTR II</v>
          </cell>
          <cell r="H58" t="str">
            <v>CO_1639</v>
          </cell>
          <cell r="I58" t="str">
            <v>Si</v>
          </cell>
        </row>
        <row r="59">
          <cell r="A59">
            <v>17958337</v>
          </cell>
          <cell r="B59" t="str">
            <v>Molina Fonseca Jaider Jose</v>
          </cell>
          <cell r="C59" t="str">
            <v>CO0140-00</v>
          </cell>
          <cell r="D59">
            <v>45313</v>
          </cell>
          <cell r="E59">
            <v>2960000</v>
          </cell>
          <cell r="F59" t="str">
            <v>LA_001-Mining</v>
          </cell>
          <cell r="G59" t="str">
            <v>Mecanico De Llantas I</v>
          </cell>
          <cell r="H59" t="str">
            <v>CO_1634</v>
          </cell>
          <cell r="I59" t="str">
            <v>Si</v>
          </cell>
        </row>
        <row r="60">
          <cell r="A60">
            <v>85446055</v>
          </cell>
          <cell r="B60" t="str">
            <v>Mugno Sierra Julio Enrique</v>
          </cell>
          <cell r="C60" t="str">
            <v>CO0147-00</v>
          </cell>
          <cell r="D60">
            <v>41671</v>
          </cell>
          <cell r="E60">
            <v>3035800</v>
          </cell>
          <cell r="F60" t="str">
            <v>LA_001-Mining</v>
          </cell>
          <cell r="G60" t="str">
            <v>Tecnico Reparador OTR I</v>
          </cell>
          <cell r="H60" t="str">
            <v>CO_1634</v>
          </cell>
          <cell r="I60" t="str">
            <v>Si</v>
          </cell>
        </row>
        <row r="61">
          <cell r="A61">
            <v>73376944</v>
          </cell>
          <cell r="B61" t="str">
            <v>Orozco Noguera Atilio Alfonso</v>
          </cell>
          <cell r="C61" t="str">
            <v>CO0157-00</v>
          </cell>
          <cell r="D61">
            <v>44854</v>
          </cell>
          <cell r="E61">
            <v>2290600</v>
          </cell>
          <cell r="F61" t="str">
            <v>LA_002-Commercial</v>
          </cell>
          <cell r="G61" t="str">
            <v>Mecanico De Llantas IV</v>
          </cell>
          <cell r="H61" t="str">
            <v>CO_1678</v>
          </cell>
          <cell r="I61" t="str">
            <v>Si</v>
          </cell>
        </row>
        <row r="62">
          <cell r="A62">
            <v>1064120425</v>
          </cell>
          <cell r="B62" t="str">
            <v>Ospino Torres Kervin Rafael</v>
          </cell>
          <cell r="C62" t="str">
            <v>CO0313-00</v>
          </cell>
          <cell r="D62">
            <v>44697</v>
          </cell>
          <cell r="E62">
            <v>1984500</v>
          </cell>
          <cell r="F62" t="str">
            <v>LA_001-Mining</v>
          </cell>
          <cell r="G62" t="str">
            <v>Mecanico De Llantas II</v>
          </cell>
          <cell r="H62" t="str">
            <v>CO_1639</v>
          </cell>
          <cell r="I62" t="str">
            <v>Si</v>
          </cell>
        </row>
        <row r="63">
          <cell r="A63">
            <v>84090281</v>
          </cell>
          <cell r="B63" t="str">
            <v>Perez Garay Edinson Enrique</v>
          </cell>
          <cell r="C63" t="str">
            <v>CO0165-00</v>
          </cell>
          <cell r="D63">
            <v>39183</v>
          </cell>
          <cell r="E63">
            <v>3035800</v>
          </cell>
          <cell r="F63" t="str">
            <v>LA_001-Mining</v>
          </cell>
          <cell r="G63" t="str">
            <v>Tecnico Reparador OTR I</v>
          </cell>
          <cell r="H63" t="str">
            <v>CO_1634</v>
          </cell>
          <cell r="I63" t="str">
            <v>Si</v>
          </cell>
        </row>
        <row r="64">
          <cell r="A64">
            <v>1064112207</v>
          </cell>
          <cell r="B64" t="str">
            <v>Perez Tapia Esneider</v>
          </cell>
          <cell r="C64" t="str">
            <v>CO0167-00</v>
          </cell>
          <cell r="D64">
            <v>42068</v>
          </cell>
          <cell r="E64">
            <v>2619500</v>
          </cell>
          <cell r="F64" t="str">
            <v>LA_001-Mining</v>
          </cell>
          <cell r="G64" t="str">
            <v>Mecanico De Llantas II</v>
          </cell>
          <cell r="H64" t="str">
            <v>CO_1634</v>
          </cell>
          <cell r="I64" t="str">
            <v>Si</v>
          </cell>
        </row>
        <row r="65">
          <cell r="A65">
            <v>1082920445</v>
          </cell>
          <cell r="B65" t="str">
            <v>Perez Alarcon Oscar Ivan</v>
          </cell>
          <cell r="C65" t="str">
            <v>CO0164-00</v>
          </cell>
          <cell r="D65">
            <v>43328</v>
          </cell>
          <cell r="E65">
            <v>1420700</v>
          </cell>
          <cell r="F65" t="str">
            <v>LA_001-Mining</v>
          </cell>
          <cell r="G65" t="str">
            <v>Mecanico De Llantas IV</v>
          </cell>
          <cell r="H65" t="str">
            <v>CO_1634</v>
          </cell>
          <cell r="I65" t="str">
            <v>Si</v>
          </cell>
        </row>
        <row r="66">
          <cell r="A66">
            <v>1067720805</v>
          </cell>
          <cell r="B66" t="str">
            <v>Polo Munoz Carlos Albeiro</v>
          </cell>
          <cell r="C66" t="str">
            <v>CO0169-00</v>
          </cell>
          <cell r="D66">
            <v>43105</v>
          </cell>
          <cell r="E66">
            <v>2140800</v>
          </cell>
          <cell r="F66" t="str">
            <v>LA_001-Mining</v>
          </cell>
          <cell r="G66" t="str">
            <v>Mecanico De Llantas III</v>
          </cell>
          <cell r="H66" t="str">
            <v>CO_1634</v>
          </cell>
          <cell r="I66" t="str">
            <v>Si</v>
          </cell>
        </row>
        <row r="67">
          <cell r="A67">
            <v>1007387338</v>
          </cell>
          <cell r="B67" t="str">
            <v>Quintero Cuello Andres Alonso</v>
          </cell>
          <cell r="C67" t="str">
            <v>CO0173-00</v>
          </cell>
          <cell r="D67">
            <v>41655</v>
          </cell>
          <cell r="E67">
            <v>2619500</v>
          </cell>
          <cell r="F67" t="str">
            <v>LA_001-Mining</v>
          </cell>
          <cell r="G67" t="str">
            <v>Mecanico De Llantas II</v>
          </cell>
          <cell r="H67" t="str">
            <v>CO_1634</v>
          </cell>
          <cell r="I67" t="str">
            <v>Si</v>
          </cell>
        </row>
        <row r="68">
          <cell r="A68">
            <v>1002160541</v>
          </cell>
          <cell r="B68" t="str">
            <v>Redondo Alford Jesus Manuel</v>
          </cell>
          <cell r="C68" t="str">
            <v>CO0176-00</v>
          </cell>
          <cell r="D68">
            <v>45352</v>
          </cell>
          <cell r="E68">
            <v>1900000</v>
          </cell>
          <cell r="F68" t="str">
            <v>LA_001-Mining</v>
          </cell>
          <cell r="G68" t="str">
            <v>Mecanico De Llantas Comercial II</v>
          </cell>
          <cell r="H68" t="str">
            <v>CO_1639</v>
          </cell>
          <cell r="I68" t="str">
            <v>Si</v>
          </cell>
        </row>
        <row r="69">
          <cell r="A69">
            <v>1062811236</v>
          </cell>
          <cell r="B69" t="str">
            <v>Rodriguez Rincon Dilson</v>
          </cell>
          <cell r="C69" t="str">
            <v>CO0184-00</v>
          </cell>
          <cell r="D69">
            <v>43395</v>
          </cell>
          <cell r="E69">
            <v>2619500</v>
          </cell>
          <cell r="F69" t="str">
            <v>LA_001-Mining</v>
          </cell>
          <cell r="G69" t="str">
            <v>Mecanico De Llantas II</v>
          </cell>
          <cell r="H69" t="str">
            <v>CO_1634</v>
          </cell>
          <cell r="I69" t="str">
            <v>Si</v>
          </cell>
        </row>
        <row r="70">
          <cell r="A70">
            <v>1082241607</v>
          </cell>
          <cell r="B70" t="str">
            <v>Salcedo Cabrera Sergio Luis</v>
          </cell>
          <cell r="C70" t="str">
            <v>CO0193-00</v>
          </cell>
          <cell r="D70">
            <v>43360</v>
          </cell>
          <cell r="E70">
            <v>1741000</v>
          </cell>
          <cell r="F70" t="str">
            <v>LA_001-Mining</v>
          </cell>
          <cell r="G70" t="str">
            <v>Mecanico De Llantas IV</v>
          </cell>
          <cell r="H70" t="str">
            <v>CO_1634</v>
          </cell>
          <cell r="I70" t="str">
            <v>Si</v>
          </cell>
        </row>
        <row r="71">
          <cell r="A71">
            <v>84091183</v>
          </cell>
          <cell r="B71" t="str">
            <v>Sanchez Jimenez Luis Carlos</v>
          </cell>
          <cell r="C71" t="str">
            <v>CO0194-00</v>
          </cell>
          <cell r="D71">
            <v>41655</v>
          </cell>
          <cell r="E71">
            <v>3234700</v>
          </cell>
          <cell r="F71" t="str">
            <v>LA_001-Mining</v>
          </cell>
          <cell r="G71" t="str">
            <v>Mecanico De Llantas I</v>
          </cell>
          <cell r="H71" t="str">
            <v>CO_1634</v>
          </cell>
          <cell r="I71" t="str">
            <v>Si</v>
          </cell>
        </row>
        <row r="72">
          <cell r="A72">
            <v>1066000645</v>
          </cell>
          <cell r="B72" t="str">
            <v>Serna Guardia Daniel Enrique</v>
          </cell>
          <cell r="C72" t="str">
            <v>CO0267-00</v>
          </cell>
          <cell r="D72">
            <v>44279</v>
          </cell>
          <cell r="E72">
            <v>2140800</v>
          </cell>
          <cell r="F72" t="str">
            <v>LA_001-Mining</v>
          </cell>
          <cell r="G72" t="str">
            <v>Mecanico De Llantas III</v>
          </cell>
          <cell r="H72" t="str">
            <v>CO_1634</v>
          </cell>
          <cell r="I72" t="str">
            <v>Si</v>
          </cell>
        </row>
        <row r="73">
          <cell r="A73">
            <v>79752570</v>
          </cell>
          <cell r="B73" t="str">
            <v>Serrano Urrego Jhon Richar</v>
          </cell>
          <cell r="C73" t="str">
            <v>CO0197-00</v>
          </cell>
          <cell r="D73">
            <v>41655</v>
          </cell>
          <cell r="E73">
            <v>2939700</v>
          </cell>
          <cell r="F73" t="str">
            <v>LA_001-Mining</v>
          </cell>
          <cell r="G73" t="str">
            <v>Tecnico Reparador OTR I</v>
          </cell>
          <cell r="H73" t="str">
            <v>CO_1635</v>
          </cell>
          <cell r="I73" t="str">
            <v>Si</v>
          </cell>
        </row>
        <row r="74">
          <cell r="A74">
            <v>77156839</v>
          </cell>
          <cell r="B74" t="str">
            <v>Sierra Meneses Gregorio Alberto</v>
          </cell>
          <cell r="C74" t="str">
            <v>CO0198-00</v>
          </cell>
          <cell r="D74">
            <v>40163</v>
          </cell>
          <cell r="E74">
            <v>3063200</v>
          </cell>
          <cell r="F74" t="str">
            <v>LA_001-Mining</v>
          </cell>
          <cell r="G74" t="str">
            <v>Mecanico De Llantas II</v>
          </cell>
          <cell r="H74" t="str">
            <v>CO_1634</v>
          </cell>
          <cell r="I74" t="str">
            <v>Si</v>
          </cell>
        </row>
        <row r="75">
          <cell r="A75">
            <v>1080015830</v>
          </cell>
          <cell r="B75" t="str">
            <v>Suarez Suarez Josue David</v>
          </cell>
          <cell r="C75" t="str">
            <v>CO0257-00</v>
          </cell>
          <cell r="D75">
            <v>44198</v>
          </cell>
          <cell r="E75">
            <v>1420700</v>
          </cell>
          <cell r="F75" t="str">
            <v>LA_001-Mining</v>
          </cell>
          <cell r="G75" t="str">
            <v>Mecanico De Llantas II</v>
          </cell>
          <cell r="H75" t="str">
            <v>CO_1634</v>
          </cell>
          <cell r="I75" t="str">
            <v>Si</v>
          </cell>
        </row>
        <row r="76">
          <cell r="A76">
            <v>73377036</v>
          </cell>
          <cell r="B76" t="str">
            <v>Taboada Betancourt Jose Jairo</v>
          </cell>
          <cell r="C76" t="str">
            <v>CO0408-00</v>
          </cell>
          <cell r="D76">
            <v>45367</v>
          </cell>
          <cell r="E76">
            <v>2255600</v>
          </cell>
          <cell r="F76" t="str">
            <v>LA_002-Commercial</v>
          </cell>
          <cell r="G76" t="str">
            <v>Mecanico De Llantas Comercial III</v>
          </cell>
          <cell r="H76" t="str">
            <v>CO_1676</v>
          </cell>
          <cell r="I76" t="str">
            <v>Si</v>
          </cell>
        </row>
        <row r="77">
          <cell r="A77">
            <v>1065817475</v>
          </cell>
          <cell r="B77" t="str">
            <v>Torres Cuello Andres Sebastian</v>
          </cell>
          <cell r="C77" t="str">
            <v>CO0208-00</v>
          </cell>
          <cell r="D77">
            <v>43455</v>
          </cell>
          <cell r="E77">
            <v>2140800</v>
          </cell>
          <cell r="F77" t="str">
            <v>LA_001-Mining</v>
          </cell>
          <cell r="G77" t="str">
            <v>Mecanico De Llantas III</v>
          </cell>
          <cell r="H77" t="str">
            <v>CO_1634</v>
          </cell>
          <cell r="I77" t="str">
            <v>Si</v>
          </cell>
        </row>
        <row r="78">
          <cell r="A78">
            <v>15171905</v>
          </cell>
          <cell r="B78" t="str">
            <v>Vanegas Gutierrez Jose Angel</v>
          </cell>
          <cell r="C78" t="str">
            <v>CO0213-00</v>
          </cell>
          <cell r="D78">
            <v>41671</v>
          </cell>
          <cell r="E78">
            <v>2619500</v>
          </cell>
          <cell r="F78" t="str">
            <v>LA_001-Mining</v>
          </cell>
          <cell r="G78" t="str">
            <v>Mecanico De Llantas II</v>
          </cell>
          <cell r="H78" t="str">
            <v>CO_1634</v>
          </cell>
          <cell r="I78" t="str">
            <v>Si</v>
          </cell>
        </row>
        <row r="79">
          <cell r="A79">
            <v>72053455</v>
          </cell>
          <cell r="B79" t="str">
            <v>Varela Villalobos Rafael Antonio</v>
          </cell>
          <cell r="C79" t="str">
            <v>CO0215-00</v>
          </cell>
          <cell r="D79">
            <v>42020</v>
          </cell>
          <cell r="E79">
            <v>2140800</v>
          </cell>
          <cell r="F79" t="str">
            <v>LA_001-Mining</v>
          </cell>
          <cell r="G79" t="str">
            <v>Mecanico De Llantas III</v>
          </cell>
          <cell r="H79" t="str">
            <v>CO_1634</v>
          </cell>
          <cell r="I79" t="str">
            <v>Si</v>
          </cell>
        </row>
        <row r="80">
          <cell r="A80">
            <v>1065615296</v>
          </cell>
          <cell r="B80" t="str">
            <v>Zambrano Rolon Jorge Luis</v>
          </cell>
          <cell r="C80" t="str">
            <v>CO0222-00</v>
          </cell>
          <cell r="D80">
            <v>44599</v>
          </cell>
          <cell r="E80">
            <v>1854500</v>
          </cell>
          <cell r="F80" t="str">
            <v>LA_001-Mining</v>
          </cell>
          <cell r="G80" t="str">
            <v>Mecanico De Llantas II</v>
          </cell>
          <cell r="H80" t="str">
            <v>CO_1634</v>
          </cell>
          <cell r="I80" t="str">
            <v>Si</v>
          </cell>
        </row>
        <row r="81">
          <cell r="A81">
            <v>1035283426</v>
          </cell>
          <cell r="B81" t="str">
            <v>Zapata Tuberquia Rocio</v>
          </cell>
          <cell r="C81" t="str">
            <v>CO0385-00</v>
          </cell>
          <cell r="D81">
            <v>45246</v>
          </cell>
          <cell r="E81">
            <v>1650000</v>
          </cell>
          <cell r="F81" t="str">
            <v>LA_001-Mining</v>
          </cell>
          <cell r="G81" t="str">
            <v>Mecanico De Llantas IV</v>
          </cell>
          <cell r="H81" t="str">
            <v>CO_1639</v>
          </cell>
          <cell r="I81" t="str">
            <v>Si</v>
          </cell>
        </row>
        <row r="82">
          <cell r="A82">
            <v>1122400773</v>
          </cell>
          <cell r="B82" t="str">
            <v>Zubiria Daza Rafael Ricardo</v>
          </cell>
          <cell r="C82" t="str">
            <v>CO0223-00</v>
          </cell>
          <cell r="D82">
            <v>41655</v>
          </cell>
          <cell r="E82">
            <v>3234700</v>
          </cell>
          <cell r="F82" t="str">
            <v>LA_001-Mining</v>
          </cell>
          <cell r="G82" t="str">
            <v>Mecanico De Llantas I</v>
          </cell>
          <cell r="H82" t="str">
            <v>CO_1634</v>
          </cell>
          <cell r="I82" t="str">
            <v>Si</v>
          </cell>
        </row>
        <row r="83">
          <cell r="A83">
            <v>77091320</v>
          </cell>
          <cell r="B83" t="str">
            <v>Brochero Avila Jhonny Hidalgo</v>
          </cell>
          <cell r="C83" t="str">
            <v>CO0397-00</v>
          </cell>
          <cell r="D83">
            <v>45328</v>
          </cell>
          <cell r="E83">
            <v>2960000</v>
          </cell>
          <cell r="F83" t="str">
            <v>LA_001-Mining</v>
          </cell>
          <cell r="G83" t="str">
            <v>Mecanico De Llantas I</v>
          </cell>
          <cell r="H83" t="str">
            <v>CO_1634</v>
          </cell>
          <cell r="I83" t="str">
            <v>Si</v>
          </cell>
        </row>
        <row r="84">
          <cell r="A84">
            <v>72238196</v>
          </cell>
          <cell r="B84" t="str">
            <v>Brito Saurith Elkis</v>
          </cell>
          <cell r="C84" t="str">
            <v>CO0026-00</v>
          </cell>
          <cell r="D84">
            <v>41671</v>
          </cell>
          <cell r="E84">
            <v>2939700</v>
          </cell>
          <cell r="F84" t="str">
            <v>LA_001-Mining</v>
          </cell>
          <cell r="G84" t="str">
            <v>Tecnico Reparador OTR I</v>
          </cell>
          <cell r="H84" t="str">
            <v>CO_1642</v>
          </cell>
          <cell r="I84" t="str">
            <v>Si</v>
          </cell>
        </row>
        <row r="85">
          <cell r="A85">
            <v>1079936495</v>
          </cell>
          <cell r="B85" t="str">
            <v>Gamarra Brieva Fernando Jose</v>
          </cell>
          <cell r="C85" t="str">
            <v>CO0077-00</v>
          </cell>
          <cell r="D85">
            <v>44852</v>
          </cell>
          <cell r="E85">
            <v>1854500</v>
          </cell>
          <cell r="F85" t="str">
            <v>LA_002-Commercial</v>
          </cell>
          <cell r="G85" t="str">
            <v>Mecanico De Llantas Comercial II</v>
          </cell>
          <cell r="H85" t="str">
            <v>CO_1677</v>
          </cell>
          <cell r="I85" t="str">
            <v>Si</v>
          </cell>
        </row>
        <row r="86">
          <cell r="A86">
            <v>1065607059</v>
          </cell>
          <cell r="B86" t="str">
            <v>Avendano Movilla Carlos Alberto</v>
          </cell>
          <cell r="C86" t="str">
            <v>CO0252-00</v>
          </cell>
          <cell r="D86">
            <v>44136</v>
          </cell>
          <cell r="E86">
            <v>2140800</v>
          </cell>
          <cell r="F86" t="str">
            <v>LA_001-Mining</v>
          </cell>
          <cell r="G86" t="str">
            <v>Mecanico De Llantas III</v>
          </cell>
          <cell r="H86" t="str">
            <v>CO_1634</v>
          </cell>
          <cell r="I86" t="str">
            <v>Si</v>
          </cell>
        </row>
        <row r="87">
          <cell r="A87">
            <v>1065811707</v>
          </cell>
          <cell r="B87" t="str">
            <v>Cantillo Ballesteros Rafael Ricardo</v>
          </cell>
          <cell r="C87" t="str">
            <v>CO0036-00</v>
          </cell>
          <cell r="D87">
            <v>43620</v>
          </cell>
          <cell r="E87">
            <v>2619500</v>
          </cell>
          <cell r="F87" t="str">
            <v>LA_001-Mining</v>
          </cell>
          <cell r="G87" t="str">
            <v>Mecanico De Llantas II</v>
          </cell>
          <cell r="H87" t="str">
            <v>CO_1634</v>
          </cell>
          <cell r="I87" t="str">
            <v>Si</v>
          </cell>
        </row>
        <row r="88">
          <cell r="A88">
            <v>1064118593</v>
          </cell>
          <cell r="B88" t="str">
            <v>Castillo De Angel Andres Uriel</v>
          </cell>
          <cell r="C88" t="str">
            <v>CO0253-00</v>
          </cell>
          <cell r="D88">
            <v>44136</v>
          </cell>
          <cell r="E88">
            <v>2619500</v>
          </cell>
          <cell r="F88" t="str">
            <v>LA_001-Mining</v>
          </cell>
          <cell r="G88" t="str">
            <v>Mecanico De Llantas II</v>
          </cell>
          <cell r="H88" t="str">
            <v>CO_1634</v>
          </cell>
          <cell r="I88" t="str">
            <v>Si</v>
          </cell>
        </row>
        <row r="89">
          <cell r="A89">
            <v>1065824827</v>
          </cell>
          <cell r="B89" t="str">
            <v>Herrera Fernandez Omar David</v>
          </cell>
          <cell r="C89" t="str">
            <v>CO0224-00</v>
          </cell>
          <cell r="D89">
            <v>43831</v>
          </cell>
          <cell r="E89">
            <v>2619500</v>
          </cell>
          <cell r="F89" t="str">
            <v>LA_001-Mining</v>
          </cell>
          <cell r="G89" t="str">
            <v>Mecanico De Llantas II</v>
          </cell>
          <cell r="H89" t="str">
            <v>CO_1634</v>
          </cell>
          <cell r="I89" t="str">
            <v>Si</v>
          </cell>
        </row>
        <row r="90">
          <cell r="A90">
            <v>1065998882</v>
          </cell>
          <cell r="B90" t="str">
            <v>Martinez Madrid Jose Angel</v>
          </cell>
          <cell r="C90" t="str">
            <v>CO0120-00</v>
          </cell>
          <cell r="D90">
            <v>43105</v>
          </cell>
          <cell r="E90">
            <v>2619500</v>
          </cell>
          <cell r="F90" t="str">
            <v>LA_001-Mining</v>
          </cell>
          <cell r="G90" t="str">
            <v>Mecanico De Llantas II</v>
          </cell>
          <cell r="H90" t="str">
            <v>CO_1634</v>
          </cell>
          <cell r="I90" t="str">
            <v>Si</v>
          </cell>
        </row>
        <row r="91">
          <cell r="A91">
            <v>77000229</v>
          </cell>
          <cell r="B91" t="str">
            <v>Melendez Florez Nilson</v>
          </cell>
          <cell r="C91" t="str">
            <v>CO0129-00</v>
          </cell>
          <cell r="D91">
            <v>41671</v>
          </cell>
          <cell r="E91">
            <v>3234700</v>
          </cell>
          <cell r="F91" t="str">
            <v>LA_001-Mining</v>
          </cell>
          <cell r="G91" t="str">
            <v>Mecanico De Llantas I</v>
          </cell>
          <cell r="H91" t="str">
            <v>CO_1634</v>
          </cell>
          <cell r="I91" t="str">
            <v>Si</v>
          </cell>
        </row>
        <row r="92">
          <cell r="A92">
            <v>1064800654</v>
          </cell>
          <cell r="B92" t="str">
            <v>Meneses Sierra Jose Carlos</v>
          </cell>
          <cell r="C92" t="str">
            <v>CO0235-00</v>
          </cell>
          <cell r="D92">
            <v>43862</v>
          </cell>
          <cell r="E92">
            <v>2619500</v>
          </cell>
          <cell r="F92" t="str">
            <v>LA_001-Mining</v>
          </cell>
          <cell r="G92" t="str">
            <v>Mecanico De Llantas II</v>
          </cell>
          <cell r="H92" t="str">
            <v>CO_1634</v>
          </cell>
          <cell r="I92" t="str">
            <v>Si</v>
          </cell>
        </row>
        <row r="93">
          <cell r="A93">
            <v>1064796922</v>
          </cell>
          <cell r="B93" t="str">
            <v>Meza Morelo Andres</v>
          </cell>
          <cell r="C93" t="str">
            <v>CO0138-00</v>
          </cell>
          <cell r="D93">
            <v>43105</v>
          </cell>
          <cell r="E93">
            <v>2619500</v>
          </cell>
          <cell r="F93" t="str">
            <v>LA_001-Mining</v>
          </cell>
          <cell r="G93" t="str">
            <v>Mecanico De Llantas II</v>
          </cell>
          <cell r="H93" t="str">
            <v>CO_1634</v>
          </cell>
          <cell r="I93" t="str">
            <v>Si</v>
          </cell>
        </row>
        <row r="94">
          <cell r="A94">
            <v>7632639</v>
          </cell>
          <cell r="B94" t="str">
            <v>Meza Romero Jaime Alberto</v>
          </cell>
          <cell r="C94" t="str">
            <v>CO0249-00</v>
          </cell>
          <cell r="D94">
            <v>44097</v>
          </cell>
          <cell r="E94">
            <v>2619500</v>
          </cell>
          <cell r="F94" t="str">
            <v>LA_001-Mining</v>
          </cell>
          <cell r="G94" t="str">
            <v>Mecanico De Llantas II</v>
          </cell>
          <cell r="H94" t="str">
            <v>CO_1634</v>
          </cell>
          <cell r="I94" t="str">
            <v>Si</v>
          </cell>
        </row>
        <row r="95">
          <cell r="A95">
            <v>1128104764</v>
          </cell>
          <cell r="B95" t="str">
            <v>Meza Mercado Luis Fernando</v>
          </cell>
          <cell r="C95" t="str">
            <v>CO0137-00</v>
          </cell>
          <cell r="D95">
            <v>41671</v>
          </cell>
          <cell r="E95">
            <v>3234700</v>
          </cell>
          <cell r="F95" t="str">
            <v>LA_001-Mining</v>
          </cell>
          <cell r="G95" t="str">
            <v>Mecanico De Llantas I</v>
          </cell>
          <cell r="H95" t="str">
            <v>CO_1634</v>
          </cell>
          <cell r="I95" t="str">
            <v>Si</v>
          </cell>
        </row>
        <row r="96">
          <cell r="A96">
            <v>1065985225</v>
          </cell>
          <cell r="B96" t="str">
            <v>Morales Quiroz Victor Julio</v>
          </cell>
          <cell r="C96" t="str">
            <v>CO0144-00</v>
          </cell>
          <cell r="D96">
            <v>41655</v>
          </cell>
          <cell r="E96">
            <v>3234700</v>
          </cell>
          <cell r="F96" t="str">
            <v>LA_001-Mining</v>
          </cell>
          <cell r="G96" t="str">
            <v>Mecanico De Llantas I</v>
          </cell>
          <cell r="H96" t="str">
            <v>CO_1634</v>
          </cell>
          <cell r="I96" t="str">
            <v>Si</v>
          </cell>
        </row>
        <row r="97">
          <cell r="A97">
            <v>1067809980</v>
          </cell>
          <cell r="B97" t="str">
            <v>Moron Calderon Luis Alberto</v>
          </cell>
          <cell r="C97" t="str">
            <v>CO0146-00</v>
          </cell>
          <cell r="D97">
            <v>41671</v>
          </cell>
          <cell r="E97">
            <v>3234700</v>
          </cell>
          <cell r="F97" t="str">
            <v>LA_001-Mining</v>
          </cell>
          <cell r="G97" t="str">
            <v>Mecanico De Llantas I</v>
          </cell>
          <cell r="H97" t="str">
            <v>CO_1634</v>
          </cell>
          <cell r="I97" t="str">
            <v>Si</v>
          </cell>
        </row>
        <row r="98">
          <cell r="A98">
            <v>1003173858</v>
          </cell>
          <cell r="B98" t="str">
            <v>Navarro Mojica Jose Leonardo</v>
          </cell>
          <cell r="C98" t="str">
            <v>CO0152-00</v>
          </cell>
          <cell r="D98">
            <v>42171</v>
          </cell>
          <cell r="E98">
            <v>2619500</v>
          </cell>
          <cell r="F98" t="str">
            <v>LA_001-Mining</v>
          </cell>
          <cell r="G98" t="str">
            <v>Mecanico De Llantas II</v>
          </cell>
          <cell r="H98" t="str">
            <v>CO_1634</v>
          </cell>
          <cell r="I98" t="str">
            <v>Si</v>
          </cell>
        </row>
        <row r="99">
          <cell r="A99">
            <v>1063283533</v>
          </cell>
          <cell r="B99" t="str">
            <v>Rodino Ricardo Jaime</v>
          </cell>
          <cell r="C99" t="str">
            <v>CO0181-00</v>
          </cell>
          <cell r="D99">
            <v>42065</v>
          </cell>
          <cell r="E99">
            <v>3234700</v>
          </cell>
          <cell r="F99" t="str">
            <v>LA_001-Mining</v>
          </cell>
          <cell r="G99" t="str">
            <v>Mecanico De Llantas I</v>
          </cell>
          <cell r="H99" t="str">
            <v>CO_1634</v>
          </cell>
          <cell r="I99" t="str">
            <v>Si</v>
          </cell>
        </row>
        <row r="100">
          <cell r="A100">
            <v>1065833171</v>
          </cell>
          <cell r="B100" t="str">
            <v>Rojas Alvear Ricardo Andres</v>
          </cell>
          <cell r="C100" t="str">
            <v>CO0185-00</v>
          </cell>
          <cell r="D100">
            <v>43620</v>
          </cell>
          <cell r="E100">
            <v>2619500</v>
          </cell>
          <cell r="F100" t="str">
            <v>LA_001-Mining</v>
          </cell>
          <cell r="G100" t="str">
            <v>Mecanico De Llantas II</v>
          </cell>
          <cell r="H100" t="str">
            <v>CO_1634</v>
          </cell>
          <cell r="I100" t="str">
            <v>Si</v>
          </cell>
        </row>
        <row r="101">
          <cell r="A101">
            <v>1143228894</v>
          </cell>
          <cell r="B101" t="str">
            <v>Sayas Osorio Jefferson</v>
          </cell>
          <cell r="C101" t="str">
            <v>CO0196-00</v>
          </cell>
          <cell r="D101">
            <v>43425</v>
          </cell>
          <cell r="E101">
            <v>2619500</v>
          </cell>
          <cell r="F101" t="str">
            <v>LA_001-Mining</v>
          </cell>
          <cell r="G101" t="str">
            <v>Mecanico De Llantas II</v>
          </cell>
          <cell r="H101" t="str">
            <v>CO_1634</v>
          </cell>
          <cell r="I101" t="str">
            <v>Si</v>
          </cell>
        </row>
        <row r="102">
          <cell r="A102">
            <v>84031777</v>
          </cell>
          <cell r="B102" t="str">
            <v>Pushaina Blas Andres</v>
          </cell>
          <cell r="C102" t="str">
            <v>CO0170-00</v>
          </cell>
          <cell r="D102">
            <v>44778</v>
          </cell>
          <cell r="E102">
            <v>2255600</v>
          </cell>
          <cell r="F102" t="str">
            <v>LA_002-Commercial</v>
          </cell>
          <cell r="G102" t="str">
            <v>Tecnico Reparador OTR III</v>
          </cell>
          <cell r="H102" t="str">
            <v>CO_1676</v>
          </cell>
          <cell r="I102" t="str">
            <v>Si</v>
          </cell>
        </row>
        <row r="103">
          <cell r="A103">
            <v>1004374364</v>
          </cell>
          <cell r="B103" t="str">
            <v>Espana Herrera Luis Alejandro</v>
          </cell>
          <cell r="C103" t="str">
            <v>CO0068-00</v>
          </cell>
          <cell r="D103">
            <v>43467</v>
          </cell>
          <cell r="E103">
            <v>1720100</v>
          </cell>
          <cell r="F103" t="str">
            <v>LA_001-Mining</v>
          </cell>
          <cell r="G103" t="str">
            <v>Mecanico De Llantas III</v>
          </cell>
          <cell r="H103" t="str">
            <v>CO_1639</v>
          </cell>
          <cell r="I103" t="str">
            <v>Si</v>
          </cell>
        </row>
        <row r="104">
          <cell r="A104">
            <v>1064796116</v>
          </cell>
          <cell r="B104" t="str">
            <v>Baños Ochoa Kenner Eduardo</v>
          </cell>
          <cell r="C104" t="str">
            <v>CO0015-00</v>
          </cell>
          <cell r="D104">
            <v>45428</v>
          </cell>
          <cell r="E104">
            <v>1900000</v>
          </cell>
          <cell r="F104" t="str">
            <v>LA_002-Commercial</v>
          </cell>
          <cell r="G104" t="str">
            <v>Mecanico De Llantas Comercial III</v>
          </cell>
          <cell r="H104" t="str">
            <v>CO_1676</v>
          </cell>
          <cell r="I104" t="str">
            <v>Si</v>
          </cell>
        </row>
        <row r="105">
          <cell r="A105">
            <v>1062805367</v>
          </cell>
          <cell r="B105" t="str">
            <v>Mora Daza Neilso</v>
          </cell>
          <cell r="C105" t="str">
            <v>CO0142-00</v>
          </cell>
          <cell r="D105">
            <v>44098</v>
          </cell>
          <cell r="E105">
            <v>2255600</v>
          </cell>
          <cell r="F105" t="str">
            <v>LA_002-Commercial</v>
          </cell>
          <cell r="G105" t="str">
            <v>Mecanico De Llantas Comercial II</v>
          </cell>
          <cell r="H105" t="str">
            <v>CO_1676</v>
          </cell>
          <cell r="I105" t="str">
            <v>Si</v>
          </cell>
        </row>
        <row r="106">
          <cell r="A106">
            <v>15171827</v>
          </cell>
          <cell r="B106" t="str">
            <v>Oliveros Julio Kelyn Augusto</v>
          </cell>
          <cell r="C106" t="str">
            <v>CO0154-00</v>
          </cell>
          <cell r="D106">
            <v>44278</v>
          </cell>
          <cell r="E106">
            <v>2255600</v>
          </cell>
          <cell r="F106" t="str">
            <v>LA_002-Commercial</v>
          </cell>
          <cell r="G106" t="str">
            <v>Mecanico De Llantas Comercial II</v>
          </cell>
          <cell r="H106" t="str">
            <v>CO_1676</v>
          </cell>
          <cell r="I106" t="str">
            <v>Si</v>
          </cell>
        </row>
        <row r="107">
          <cell r="A107">
            <v>17977262</v>
          </cell>
          <cell r="B107" t="str">
            <v>Narvaez Salgado Jhon Jairo</v>
          </cell>
          <cell r="C107" t="str">
            <v>CO0382-00</v>
          </cell>
          <cell r="D107">
            <v>45188</v>
          </cell>
          <cell r="E107">
            <v>2606400</v>
          </cell>
          <cell r="F107" t="str">
            <v>LA_001-Mining</v>
          </cell>
          <cell r="G107" t="str">
            <v>Tecnico Reparador OTR II</v>
          </cell>
          <cell r="H107" t="str">
            <v>CO_1627</v>
          </cell>
          <cell r="I107" t="str">
            <v>Si</v>
          </cell>
        </row>
      </sheetData>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URNM2037"/>
    </sheetNames>
    <sheetDataSet>
      <sheetData sheetId="0" refreshError="1">
        <row r="4">
          <cell r="B4" t="str">
            <v>Cedula Numero</v>
          </cell>
          <cell r="C4" t="str">
            <v>Expedida en</v>
          </cell>
          <cell r="D4" t="str">
            <v>Sexo</v>
          </cell>
          <cell r="E4" t="str">
            <v>Direccion</v>
          </cell>
          <cell r="F4" t="str">
            <v>Ciudad</v>
          </cell>
          <cell r="G4" t="str">
            <v>DESRIPCION</v>
          </cell>
          <cell r="H4" t="str">
            <v>Telefono(S)</v>
          </cell>
          <cell r="I4" t="str">
            <v>Fecha de Nacimiento</v>
          </cell>
          <cell r="J4" t="str">
            <v>Centro de Costo</v>
          </cell>
          <cell r="K4" t="str">
            <v>DESRIPCION</v>
          </cell>
          <cell r="L4" t="str">
            <v>Centro de Operacion</v>
          </cell>
          <cell r="M4" t="str">
            <v>DESRIPCION</v>
          </cell>
          <cell r="N4" t="str">
            <v>Clase de Contrato</v>
          </cell>
          <cell r="O4" t="str">
            <v>DESRIPCION</v>
          </cell>
          <cell r="P4" t="str">
            <v>Fecha de Ingreso Contrato</v>
          </cell>
          <cell r="Q4" t="str">
            <v>Fecha Contrato Hasta</v>
          </cell>
          <cell r="R4" t="str">
            <v>Fondo de Cesantias</v>
          </cell>
          <cell r="S4" t="str">
            <v>DESRIPCION</v>
          </cell>
          <cell r="T4" t="str">
            <v>Estado</v>
          </cell>
          <cell r="U4" t="str">
            <v>Fecha de Retiro</v>
          </cell>
          <cell r="V4" t="str">
            <v>Sueldo Base</v>
          </cell>
          <cell r="W4" t="str">
            <v>E.P.S.</v>
          </cell>
          <cell r="X4" t="str">
            <v>DESRIPCION</v>
          </cell>
          <cell r="Y4" t="str">
            <v>A.F.P.</v>
          </cell>
          <cell r="Z4" t="str">
            <v>DESRIPCION</v>
          </cell>
          <cell r="AA4" t="str">
            <v>Codigo ARL</v>
          </cell>
          <cell r="AB4" t="str">
            <v>DESRIPCION</v>
          </cell>
          <cell r="AC4" t="str">
            <v>Tipo de Cargo</v>
          </cell>
          <cell r="AD4" t="str">
            <v>DESRIPCION</v>
          </cell>
          <cell r="AE4" t="str">
            <v>Codigo del Banco</v>
          </cell>
          <cell r="AF4" t="str">
            <v>DESRIPCION</v>
          </cell>
          <cell r="AG4" t="str">
            <v>NUMERO DE CUENTA</v>
          </cell>
          <cell r="AH4" t="str">
            <v>TIPO DE CUENTA</v>
          </cell>
          <cell r="AI4" t="str">
            <v>Caja de Compensacion</v>
          </cell>
          <cell r="AJ4" t="str">
            <v>DESRIPCION</v>
          </cell>
          <cell r="AK4" t="str">
            <v>Forma de Pago</v>
          </cell>
          <cell r="AL4" t="str">
            <v>DESRIPCION</v>
          </cell>
          <cell r="AM4" t="str">
            <v>Correo Electronico</v>
          </cell>
          <cell r="AN4" t="str">
            <v>Pacto Colectivo</v>
          </cell>
          <cell r="AO4" t="str">
            <v>Nivel del Cargo</v>
          </cell>
          <cell r="AP4" t="str">
            <v>DESRIPCION</v>
          </cell>
          <cell r="AQ4" t="str">
            <v>Proyecto</v>
          </cell>
        </row>
        <row r="5">
          <cell r="B5">
            <v>72343449</v>
          </cell>
          <cell r="C5" t="str">
            <v>BARRANQUILLA</v>
          </cell>
          <cell r="D5" t="str">
            <v>M</v>
          </cell>
          <cell r="E5" t="str">
            <v>CALLE 70B</v>
          </cell>
          <cell r="F5" t="str">
            <v>16905001</v>
          </cell>
          <cell r="G5" t="str">
            <v>LA LOMA</v>
          </cell>
          <cell r="H5" t="str">
            <v>3011674</v>
          </cell>
          <cell r="I5">
            <v>30941</v>
          </cell>
          <cell r="J5" t="str">
            <v>1612</v>
          </cell>
          <cell r="K5" t="str">
            <v>CARBONES DEL CERREJON</v>
          </cell>
          <cell r="L5" t="str">
            <v>001</v>
          </cell>
          <cell r="M5" t="str">
            <v>KAL TIRE SA DE CV SUCURSAL COLOMBIA</v>
          </cell>
          <cell r="N5" t="str">
            <v>0</v>
          </cell>
          <cell r="O5" t="str">
            <v>Normal</v>
          </cell>
          <cell r="P5">
            <v>44097</v>
          </cell>
          <cell r="Q5" t="str">
            <v>99/99/9999</v>
          </cell>
          <cell r="R5" t="str">
            <v>01</v>
          </cell>
          <cell r="S5" t="str">
            <v>PORVENIR</v>
          </cell>
          <cell r="T5" t="str">
            <v>A</v>
          </cell>
          <cell r="U5"/>
          <cell r="V5" t="str">
            <v>8653300.00</v>
          </cell>
          <cell r="W5" t="str">
            <v>05</v>
          </cell>
          <cell r="X5" t="str">
            <v>E.P.S. SANITAS S.A.</v>
          </cell>
          <cell r="Y5" t="str">
            <v>36</v>
          </cell>
          <cell r="Z5" t="str">
            <v>COLFONDOS S.A.</v>
          </cell>
          <cell r="AA5" t="str">
            <v>13</v>
          </cell>
          <cell r="AB5" t="str">
            <v>COLPATRIA</v>
          </cell>
          <cell r="AC5" t="str">
            <v>003</v>
          </cell>
          <cell r="AD5" t="str">
            <v>SUPERVISORES</v>
          </cell>
          <cell r="AE5" t="str">
            <v>0013</v>
          </cell>
          <cell r="AF5" t="str">
            <v>BBVA</v>
          </cell>
          <cell r="AG5" t="str">
            <v>02700200035637</v>
          </cell>
          <cell r="AH5" t="str">
            <v>Ahorro</v>
          </cell>
          <cell r="AI5" t="str">
            <v>03</v>
          </cell>
          <cell r="AJ5" t="str">
            <v>COMFAMILIAR DEL ATLANTICO</v>
          </cell>
          <cell r="AK5" t="str">
            <v>2</v>
          </cell>
          <cell r="AL5" t="str">
            <v>Consignacio</v>
          </cell>
          <cell r="AM5" t="str">
            <v>danielcamacho77@gmail.com</v>
          </cell>
          <cell r="AN5" t="str">
            <v>0</v>
          </cell>
          <cell r="AO5" t="str">
            <v>07</v>
          </cell>
          <cell r="AP5" t="str">
            <v>SUPERVISOR SENIOR</v>
          </cell>
          <cell r="AQ5" t="str">
            <v>CO00000033</v>
          </cell>
        </row>
        <row r="6">
          <cell r="B6">
            <v>1120740006</v>
          </cell>
          <cell r="C6" t="str">
            <v>OCA¥A</v>
          </cell>
          <cell r="D6" t="str">
            <v>M</v>
          </cell>
          <cell r="E6" t="str">
            <v>CONJUNTO RESIDENCIAL PORTO BELO</v>
          </cell>
          <cell r="F6" t="str">
            <v>77020001</v>
          </cell>
          <cell r="G6" t="str">
            <v>VALLEDUPAR</v>
          </cell>
          <cell r="H6" t="str">
            <v>3106548158</v>
          </cell>
          <cell r="I6">
            <v>27339</v>
          </cell>
          <cell r="J6" t="str">
            <v>1618</v>
          </cell>
          <cell r="K6" t="str">
            <v>CALENTURITAS</v>
          </cell>
          <cell r="L6" t="str">
            <v>001</v>
          </cell>
          <cell r="M6" t="str">
            <v>KAL TIRE SA DE CV SUCURSAL COLOMBIA</v>
          </cell>
          <cell r="N6" t="str">
            <v>2</v>
          </cell>
          <cell r="O6" t="str">
            <v>Labor Contratada</v>
          </cell>
          <cell r="P6">
            <v>45099</v>
          </cell>
          <cell r="Q6" t="str">
            <v>99/99/9999</v>
          </cell>
          <cell r="R6" t="str">
            <v>01</v>
          </cell>
          <cell r="S6" t="str">
            <v>PORVENIR</v>
          </cell>
          <cell r="T6" t="str">
            <v>A</v>
          </cell>
          <cell r="U6"/>
          <cell r="V6" t="str">
            <v>3264200.00</v>
          </cell>
          <cell r="W6" t="str">
            <v>05</v>
          </cell>
          <cell r="X6" t="str">
            <v>E.P.S. SANITAS S.A.</v>
          </cell>
          <cell r="Y6" t="str">
            <v>36</v>
          </cell>
          <cell r="Z6" t="str">
            <v>COLFONDOS S.A.</v>
          </cell>
          <cell r="AA6" t="str">
            <v>13</v>
          </cell>
          <cell r="AB6" t="str">
            <v>COLPATRIA</v>
          </cell>
          <cell r="AC6" t="str">
            <v>006</v>
          </cell>
          <cell r="AD6" t="str">
            <v>MEC.MANT DE LLANTAS</v>
          </cell>
          <cell r="AE6" t="str">
            <v>51</v>
          </cell>
          <cell r="AF6" t="str">
            <v>DAVIVIENDA</v>
          </cell>
          <cell r="AG6" t="str">
            <v>0550027900085559</v>
          </cell>
          <cell r="AH6" t="str">
            <v>Ahorro</v>
          </cell>
          <cell r="AI6" t="str">
            <v>02</v>
          </cell>
          <cell r="AJ6" t="str">
            <v>COMFACESAR</v>
          </cell>
          <cell r="AK6" t="str">
            <v>2</v>
          </cell>
          <cell r="AL6" t="str">
            <v>Consignacio</v>
          </cell>
          <cell r="AM6" t="str">
            <v>JOANAMAR_88@HOTMAIL.COM</v>
          </cell>
          <cell r="AN6" t="str">
            <v>0</v>
          </cell>
          <cell r="AO6" t="str">
            <v>12</v>
          </cell>
          <cell r="AP6" t="str">
            <v>MECANICO DE MANTENIMIENTO</v>
          </cell>
          <cell r="AQ6" t="str">
            <v>CO00000362</v>
          </cell>
        </row>
        <row r="7">
          <cell r="B7">
            <v>12693378</v>
          </cell>
          <cell r="C7" t="str">
            <v>PLATO</v>
          </cell>
          <cell r="D7" t="str">
            <v>M</v>
          </cell>
          <cell r="E7" t="str">
            <v>TRANVERSAL 1A 9 21</v>
          </cell>
          <cell r="F7" t="str">
            <v>77020400</v>
          </cell>
          <cell r="G7" t="str">
            <v>LA JAGUA DE IBIRICO</v>
          </cell>
          <cell r="H7" t="str">
            <v>3217741128</v>
          </cell>
          <cell r="I7">
            <v>29952</v>
          </cell>
          <cell r="J7" t="str">
            <v>1618</v>
          </cell>
          <cell r="K7" t="str">
            <v>CALENTURITAS</v>
          </cell>
          <cell r="L7" t="str">
            <v>001</v>
          </cell>
          <cell r="M7" t="str">
            <v>KAL TIRE SA DE CV SUCURSAL COLOMBIA</v>
          </cell>
          <cell r="N7" t="str">
            <v>2</v>
          </cell>
          <cell r="O7" t="str">
            <v>Labor Contratada</v>
          </cell>
          <cell r="P7">
            <v>44991</v>
          </cell>
          <cell r="Q7" t="str">
            <v>99/99/9999</v>
          </cell>
          <cell r="R7" t="str">
            <v>04</v>
          </cell>
          <cell r="S7" t="str">
            <v>PROTECCION</v>
          </cell>
          <cell r="T7" t="str">
            <v>A</v>
          </cell>
          <cell r="U7"/>
          <cell r="V7" t="str">
            <v>2255600.00</v>
          </cell>
          <cell r="W7" t="str">
            <v>03</v>
          </cell>
          <cell r="X7" t="str">
            <v>SALUD TOTAL S.A.</v>
          </cell>
          <cell r="Y7" t="str">
            <v>32</v>
          </cell>
          <cell r="Z7" t="str">
            <v>PORVENIR S.A.</v>
          </cell>
          <cell r="AA7" t="str">
            <v>13</v>
          </cell>
          <cell r="AB7" t="str">
            <v>COLPATRIA</v>
          </cell>
          <cell r="AC7" t="str">
            <v>006</v>
          </cell>
          <cell r="AD7" t="str">
            <v>MEC.MANT DE LLANTAS</v>
          </cell>
          <cell r="AE7" t="str">
            <v>51</v>
          </cell>
          <cell r="AF7" t="str">
            <v>DAVIVIENDA</v>
          </cell>
          <cell r="AG7" t="str">
            <v>0550027900084172</v>
          </cell>
          <cell r="AH7" t="str">
            <v>Ahorro</v>
          </cell>
          <cell r="AI7" t="str">
            <v>02</v>
          </cell>
          <cell r="AJ7" t="str">
            <v>COMFACESAR</v>
          </cell>
          <cell r="AK7" t="str">
            <v>2</v>
          </cell>
          <cell r="AL7" t="str">
            <v>Consignacio</v>
          </cell>
          <cell r="AM7" t="str">
            <v>EDGARDOJAVIER82BARRETO@OUTLOOK.COM</v>
          </cell>
          <cell r="AN7" t="str">
            <v>0</v>
          </cell>
          <cell r="AO7" t="str">
            <v>03</v>
          </cell>
          <cell r="AP7" t="str">
            <v>MECANICO DE LLANTAS II</v>
          </cell>
          <cell r="AQ7" t="str">
            <v>CO00000017</v>
          </cell>
        </row>
        <row r="8">
          <cell r="B8">
            <v>52719820</v>
          </cell>
          <cell r="C8" t="str">
            <v>BOGOTA</v>
          </cell>
          <cell r="D8" t="str">
            <v>F</v>
          </cell>
          <cell r="E8" t="str">
            <v>CALLE 01 MANZANA 01 CASA 07</v>
          </cell>
          <cell r="F8" t="str">
            <v>77020400</v>
          </cell>
          <cell r="G8" t="str">
            <v>LA JAGUA DE IBIRICO</v>
          </cell>
          <cell r="H8" t="str">
            <v>3135403666</v>
          </cell>
          <cell r="I8">
            <v>28117</v>
          </cell>
          <cell r="J8" t="str">
            <v>1618</v>
          </cell>
          <cell r="K8" t="str">
            <v>CALENTURITAS</v>
          </cell>
          <cell r="L8" t="str">
            <v>001</v>
          </cell>
          <cell r="M8" t="str">
            <v>KAL TIRE SA DE CV SUCURSAL COLOMBIA</v>
          </cell>
          <cell r="N8" t="str">
            <v>2</v>
          </cell>
          <cell r="O8" t="str">
            <v>Labor Contratada</v>
          </cell>
          <cell r="P8">
            <v>44278</v>
          </cell>
          <cell r="Q8" t="str">
            <v>99/99/9999</v>
          </cell>
          <cell r="R8" t="str">
            <v>04</v>
          </cell>
          <cell r="S8" t="str">
            <v>PROTECCION</v>
          </cell>
          <cell r="T8" t="str">
            <v>A</v>
          </cell>
          <cell r="U8"/>
          <cell r="V8" t="str">
            <v>3916600.00</v>
          </cell>
          <cell r="W8" t="str">
            <v>03</v>
          </cell>
          <cell r="X8" t="str">
            <v>SALUD TOTAL S.A.</v>
          </cell>
          <cell r="Y8" t="str">
            <v>41</v>
          </cell>
          <cell r="Z8" t="str">
            <v>COLPENSIONES</v>
          </cell>
          <cell r="AA8" t="str">
            <v>13</v>
          </cell>
          <cell r="AB8" t="str">
            <v>COLPATRIA</v>
          </cell>
          <cell r="AC8" t="str">
            <v>003</v>
          </cell>
          <cell r="AD8" t="str">
            <v>SUPERVISORES</v>
          </cell>
          <cell r="AE8" t="str">
            <v>51</v>
          </cell>
          <cell r="AF8" t="str">
            <v>DAVIVIENDA</v>
          </cell>
          <cell r="AG8" t="str">
            <v>0550027900084321</v>
          </cell>
          <cell r="AH8" t="str">
            <v>Ahorro</v>
          </cell>
          <cell r="AI8" t="str">
            <v>02</v>
          </cell>
          <cell r="AJ8" t="str">
            <v>COMFACESAR</v>
          </cell>
          <cell r="AK8" t="str">
            <v>2</v>
          </cell>
          <cell r="AL8" t="str">
            <v>Consignacio</v>
          </cell>
          <cell r="AM8"/>
          <cell r="AN8" t="str">
            <v>0</v>
          </cell>
          <cell r="AO8" t="str">
            <v>02</v>
          </cell>
          <cell r="AP8" t="str">
            <v>SUPERVISOR SST</v>
          </cell>
          <cell r="AQ8" t="str">
            <v>CO00000118</v>
          </cell>
        </row>
        <row r="9">
          <cell r="B9">
            <v>72225413</v>
          </cell>
          <cell r="C9" t="str">
            <v>BARRANQUILLA</v>
          </cell>
          <cell r="D9" t="str">
            <v>M</v>
          </cell>
          <cell r="E9" t="str">
            <v>CALLE 43 27 161 CASA 23</v>
          </cell>
          <cell r="F9" t="str">
            <v>77047001</v>
          </cell>
          <cell r="G9" t="str">
            <v>SANTA MARTA</v>
          </cell>
          <cell r="H9" t="str">
            <v>3166287708</v>
          </cell>
          <cell r="I9">
            <v>28076</v>
          </cell>
          <cell r="J9" t="str">
            <v>1618</v>
          </cell>
          <cell r="K9" t="str">
            <v>CALENTURITAS</v>
          </cell>
          <cell r="L9" t="str">
            <v>001</v>
          </cell>
          <cell r="M9" t="str">
            <v>KAL TIRE SA DE CV SUCURSAL COLOMBIA</v>
          </cell>
          <cell r="N9" t="str">
            <v>0</v>
          </cell>
          <cell r="O9" t="str">
            <v>Normal</v>
          </cell>
          <cell r="P9">
            <v>40760</v>
          </cell>
          <cell r="Q9" t="str">
            <v>99/99/9999</v>
          </cell>
          <cell r="R9" t="str">
            <v>01</v>
          </cell>
          <cell r="S9" t="str">
            <v>PORVENIR</v>
          </cell>
          <cell r="T9" t="str">
            <v>A</v>
          </cell>
          <cell r="U9"/>
          <cell r="V9" t="str">
            <v>11367400.00</v>
          </cell>
          <cell r="W9" t="str">
            <v>06</v>
          </cell>
          <cell r="X9" t="str">
            <v>EPS SURA (ANTES SUSALUD)</v>
          </cell>
          <cell r="Y9" t="str">
            <v>32</v>
          </cell>
          <cell r="Z9" t="str">
            <v>PORVENIR S.A.</v>
          </cell>
          <cell r="AA9" t="str">
            <v>13</v>
          </cell>
          <cell r="AB9" t="str">
            <v>COLPATRIA</v>
          </cell>
          <cell r="AC9" t="str">
            <v>008</v>
          </cell>
          <cell r="AD9" t="str">
            <v>GERENTE DE PROYECTO</v>
          </cell>
          <cell r="AE9" t="str">
            <v>0013</v>
          </cell>
          <cell r="AF9" t="str">
            <v>BBVA</v>
          </cell>
          <cell r="AG9" t="str">
            <v>05170200074126</v>
          </cell>
          <cell r="AH9" t="str">
            <v>Ahorro</v>
          </cell>
          <cell r="AI9" t="str">
            <v>03</v>
          </cell>
          <cell r="AJ9" t="str">
            <v>COMFAMILIAR DEL ATLANTICO</v>
          </cell>
          <cell r="AK9" t="str">
            <v>2</v>
          </cell>
          <cell r="AL9" t="str">
            <v>Consignacio</v>
          </cell>
          <cell r="AM9"/>
          <cell r="AN9" t="str">
            <v>0</v>
          </cell>
          <cell r="AO9" t="str">
            <v>01</v>
          </cell>
          <cell r="AP9" t="str">
            <v>GERENTE DE PROYECTO</v>
          </cell>
          <cell r="AQ9" t="str">
            <v>CO00000119</v>
          </cell>
        </row>
        <row r="10">
          <cell r="B10">
            <v>77178367</v>
          </cell>
          <cell r="C10" t="str">
            <v>AGUACHICA</v>
          </cell>
          <cell r="D10" t="str">
            <v>M</v>
          </cell>
          <cell r="E10" t="str">
            <v>CARRERA 26 11B 22</v>
          </cell>
          <cell r="F10" t="str">
            <v>77020011</v>
          </cell>
          <cell r="G10" t="str">
            <v>AGUACHICA</v>
          </cell>
          <cell r="H10" t="str">
            <v>3135129566</v>
          </cell>
          <cell r="I10">
            <v>28080</v>
          </cell>
          <cell r="J10" t="str">
            <v>1618</v>
          </cell>
          <cell r="K10" t="str">
            <v>CALENTURITAS</v>
          </cell>
          <cell r="L10" t="str">
            <v>001</v>
          </cell>
          <cell r="M10" t="str">
            <v>KAL TIRE SA DE CV SUCURSAL COLOMBIA</v>
          </cell>
          <cell r="N10" t="str">
            <v>0</v>
          </cell>
          <cell r="O10" t="str">
            <v>Normal</v>
          </cell>
          <cell r="P10">
            <v>40326</v>
          </cell>
          <cell r="Q10" t="str">
            <v>99/99/9999</v>
          </cell>
          <cell r="R10" t="str">
            <v>04</v>
          </cell>
          <cell r="S10" t="str">
            <v>PROTECCION</v>
          </cell>
          <cell r="T10" t="str">
            <v>A</v>
          </cell>
          <cell r="U10"/>
          <cell r="V10" t="str">
            <v>9946700.00</v>
          </cell>
          <cell r="W10" t="str">
            <v>05</v>
          </cell>
          <cell r="X10" t="str">
            <v>E.P.S. SANITAS S.A.</v>
          </cell>
          <cell r="Y10" t="str">
            <v>41</v>
          </cell>
          <cell r="Z10" t="str">
            <v>COLPENSIONES</v>
          </cell>
          <cell r="AA10" t="str">
            <v>13</v>
          </cell>
          <cell r="AB10" t="str">
            <v>COLPATRIA</v>
          </cell>
          <cell r="AC10" t="str">
            <v>008</v>
          </cell>
          <cell r="AD10" t="str">
            <v>GERENTE DE PROYECTO</v>
          </cell>
          <cell r="AE10" t="str">
            <v>51</v>
          </cell>
          <cell r="AF10" t="str">
            <v>DAVIVIENDA</v>
          </cell>
          <cell r="AG10" t="str">
            <v>0550027900084511</v>
          </cell>
          <cell r="AH10" t="str">
            <v>Ahorro</v>
          </cell>
          <cell r="AI10" t="str">
            <v>02</v>
          </cell>
          <cell r="AJ10" t="str">
            <v>COMFACESAR</v>
          </cell>
          <cell r="AK10" t="str">
            <v>2</v>
          </cell>
          <cell r="AL10" t="str">
            <v>Consignacio</v>
          </cell>
          <cell r="AM10" t="str">
            <v>abelrinconquintero@hotmail.com</v>
          </cell>
          <cell r="AN10" t="str">
            <v>0</v>
          </cell>
          <cell r="AO10" t="str">
            <v>01</v>
          </cell>
          <cell r="AP10" t="str">
            <v>GERENTE DE PROYECTO</v>
          </cell>
          <cell r="AQ10" t="str">
            <v>CO00000177</v>
          </cell>
        </row>
        <row r="11">
          <cell r="B11">
            <v>84095827</v>
          </cell>
          <cell r="C11" t="str">
            <v>RIOHACHA</v>
          </cell>
          <cell r="D11" t="str">
            <v>M</v>
          </cell>
          <cell r="E11" t="str">
            <v>COTOPIZ CORREGIMIENTO</v>
          </cell>
          <cell r="F11" t="str">
            <v>77044001</v>
          </cell>
          <cell r="G11" t="str">
            <v>RIOHACHA</v>
          </cell>
          <cell r="H11" t="str">
            <v>3107415099</v>
          </cell>
          <cell r="I11">
            <v>31205</v>
          </cell>
          <cell r="J11" t="str">
            <v>1618</v>
          </cell>
          <cell r="K11" t="str">
            <v>CALENTURITAS</v>
          </cell>
          <cell r="L11" t="str">
            <v>001</v>
          </cell>
          <cell r="M11" t="str">
            <v>KAL TIRE SA DE CV SUCURSAL COLOMBIA</v>
          </cell>
          <cell r="N11" t="str">
            <v>2</v>
          </cell>
          <cell r="O11" t="str">
            <v>Labor Contratada</v>
          </cell>
          <cell r="P11">
            <v>44095</v>
          </cell>
          <cell r="Q11" t="str">
            <v>99/99/9999</v>
          </cell>
          <cell r="R11" t="str">
            <v>01</v>
          </cell>
          <cell r="S11" t="str">
            <v>PORVENIR</v>
          </cell>
          <cell r="T11" t="str">
            <v>A</v>
          </cell>
          <cell r="U11"/>
          <cell r="V11" t="str">
            <v>2255600.00</v>
          </cell>
          <cell r="W11" t="str">
            <v>05</v>
          </cell>
          <cell r="X11" t="str">
            <v>E.P.S. SANITAS S.A.</v>
          </cell>
          <cell r="Y11" t="str">
            <v>32</v>
          </cell>
          <cell r="Z11" t="str">
            <v>PORVENIR S.A.</v>
          </cell>
          <cell r="AA11" t="str">
            <v>13</v>
          </cell>
          <cell r="AB11" t="str">
            <v>COLPATRIA</v>
          </cell>
          <cell r="AC11" t="str">
            <v>006</v>
          </cell>
          <cell r="AD11" t="str">
            <v>MEC.MANT DE LLANTAS</v>
          </cell>
          <cell r="AE11" t="str">
            <v>51</v>
          </cell>
          <cell r="AF11" t="str">
            <v>DAVIVIENDA</v>
          </cell>
          <cell r="AG11" t="str">
            <v>0550027900084651</v>
          </cell>
          <cell r="AH11" t="str">
            <v>Ahorro</v>
          </cell>
          <cell r="AI11" t="str">
            <v>01</v>
          </cell>
          <cell r="AJ11" t="str">
            <v>COMFAMILIAR DE LA GUAJIRA</v>
          </cell>
          <cell r="AK11" t="str">
            <v>2</v>
          </cell>
          <cell r="AL11" t="str">
            <v>Consignacio</v>
          </cell>
          <cell r="AM11" t="str">
            <v>breinersosa@hotmail.com</v>
          </cell>
          <cell r="AN11" t="str">
            <v>0</v>
          </cell>
          <cell r="AO11" t="str">
            <v>03</v>
          </cell>
          <cell r="AP11" t="str">
            <v>MECANICO DE LLANTAS II</v>
          </cell>
          <cell r="AQ11" t="str">
            <v>CO00000201</v>
          </cell>
        </row>
        <row r="12">
          <cell r="B12">
            <v>84095707</v>
          </cell>
          <cell r="C12" t="str">
            <v>RIOHACHA</v>
          </cell>
          <cell r="D12" t="str">
            <v>M</v>
          </cell>
          <cell r="E12" t="str">
            <v>CR 3 7 42</v>
          </cell>
          <cell r="F12" t="str">
            <v>77018029</v>
          </cell>
          <cell r="G12" t="str">
            <v>ALBANIA</v>
          </cell>
          <cell r="H12" t="str">
            <v>3014549641</v>
          </cell>
          <cell r="I12">
            <v>31088</v>
          </cell>
          <cell r="J12" t="str">
            <v>1618</v>
          </cell>
          <cell r="K12" t="str">
            <v>CALENTURITAS</v>
          </cell>
          <cell r="L12" t="str">
            <v>001</v>
          </cell>
          <cell r="M12" t="str">
            <v>KAL TIRE SA DE CV SUCURSAL COLOMBIA</v>
          </cell>
          <cell r="N12" t="str">
            <v>2</v>
          </cell>
          <cell r="O12" t="str">
            <v>Labor Contratada</v>
          </cell>
          <cell r="P12">
            <v>44264</v>
          </cell>
          <cell r="Q12" t="str">
            <v>99/99/9999</v>
          </cell>
          <cell r="R12" t="str">
            <v>01</v>
          </cell>
          <cell r="S12" t="str">
            <v>PORVENIR</v>
          </cell>
          <cell r="T12" t="str">
            <v>A</v>
          </cell>
          <cell r="U12"/>
          <cell r="V12" t="str">
            <v>3264200.00</v>
          </cell>
          <cell r="W12" t="str">
            <v>03</v>
          </cell>
          <cell r="X12" t="str">
            <v>SALUD TOTAL S.A.</v>
          </cell>
          <cell r="Y12" t="str">
            <v>41</v>
          </cell>
          <cell r="Z12" t="str">
            <v>COLPENSIONES</v>
          </cell>
          <cell r="AA12" t="str">
            <v>13</v>
          </cell>
          <cell r="AB12" t="str">
            <v>COLPATRIA</v>
          </cell>
          <cell r="AC12" t="str">
            <v>006</v>
          </cell>
          <cell r="AD12" t="str">
            <v>MEC.MANT DE LLANTAS</v>
          </cell>
          <cell r="AE12" t="str">
            <v>51</v>
          </cell>
          <cell r="AF12" t="str">
            <v>DAVIVIENDA</v>
          </cell>
          <cell r="AG12" t="str">
            <v>0550027900084644</v>
          </cell>
          <cell r="AH12" t="str">
            <v>Ahorro</v>
          </cell>
          <cell r="AI12" t="str">
            <v>01</v>
          </cell>
          <cell r="AJ12" t="str">
            <v>COMFAMILIAR DE LA GUAJIRA</v>
          </cell>
          <cell r="AK12" t="str">
            <v>2</v>
          </cell>
          <cell r="AL12" t="str">
            <v>Consignacio</v>
          </cell>
          <cell r="AM12" t="str">
            <v>sormeli85@hotmail.com</v>
          </cell>
          <cell r="AN12" t="str">
            <v>0</v>
          </cell>
          <cell r="AO12" t="str">
            <v>12</v>
          </cell>
          <cell r="AP12" t="str">
            <v>MECANICO DE MANTENIMIENTO</v>
          </cell>
          <cell r="AQ12" t="str">
            <v>CO00000203</v>
          </cell>
        </row>
        <row r="13">
          <cell r="B13">
            <v>1064109219</v>
          </cell>
          <cell r="C13" t="str">
            <v>LA JAGUA DE IBIRICO</v>
          </cell>
          <cell r="D13" t="str">
            <v>M</v>
          </cell>
          <cell r="E13" t="str">
            <v>DIAGONAL 1 1C 84</v>
          </cell>
          <cell r="F13" t="str">
            <v>77020400</v>
          </cell>
          <cell r="G13" t="str">
            <v>LA JAGUA DE IBIRICO</v>
          </cell>
          <cell r="H13" t="str">
            <v>3117196710</v>
          </cell>
          <cell r="I13">
            <v>32129</v>
          </cell>
          <cell r="J13" t="str">
            <v>1618</v>
          </cell>
          <cell r="K13" t="str">
            <v>CALENTURITAS</v>
          </cell>
          <cell r="L13" t="str">
            <v>001</v>
          </cell>
          <cell r="M13" t="str">
            <v>KAL TIRE SA DE CV SUCURSAL COLOMBIA</v>
          </cell>
          <cell r="N13" t="str">
            <v>2</v>
          </cell>
          <cell r="O13" t="str">
            <v>Labor Contratada</v>
          </cell>
          <cell r="P13">
            <v>44523</v>
          </cell>
          <cell r="Q13" t="str">
            <v>99/99/9999</v>
          </cell>
          <cell r="R13" t="str">
            <v>01</v>
          </cell>
          <cell r="S13" t="str">
            <v>PORVENIR</v>
          </cell>
          <cell r="T13" t="str">
            <v>A</v>
          </cell>
          <cell r="U13"/>
          <cell r="V13" t="str">
            <v>2255600.00</v>
          </cell>
          <cell r="W13" t="str">
            <v>03</v>
          </cell>
          <cell r="X13" t="str">
            <v>SALUD TOTAL S.A.</v>
          </cell>
          <cell r="Y13" t="str">
            <v>32</v>
          </cell>
          <cell r="Z13" t="str">
            <v>PORVENIR S.A.</v>
          </cell>
          <cell r="AA13" t="str">
            <v>13</v>
          </cell>
          <cell r="AB13" t="str">
            <v>COLPATRIA</v>
          </cell>
          <cell r="AC13" t="str">
            <v>006</v>
          </cell>
          <cell r="AD13" t="str">
            <v>MEC.MANT DE LLANTAS</v>
          </cell>
          <cell r="AE13" t="str">
            <v>51</v>
          </cell>
          <cell r="AF13" t="str">
            <v>DAVIVIENDA</v>
          </cell>
          <cell r="AG13" t="str">
            <v>0550027900085047</v>
          </cell>
          <cell r="AH13" t="str">
            <v>Ahorro</v>
          </cell>
          <cell r="AI13" t="str">
            <v>02</v>
          </cell>
          <cell r="AJ13" t="str">
            <v>COMFACESAR</v>
          </cell>
          <cell r="AK13" t="str">
            <v>2</v>
          </cell>
          <cell r="AL13" t="str">
            <v>Consignacio</v>
          </cell>
          <cell r="AM13" t="str">
            <v>jhoelys_moreno@kaltire.com</v>
          </cell>
          <cell r="AN13" t="str">
            <v>0</v>
          </cell>
          <cell r="AO13" t="str">
            <v>03</v>
          </cell>
          <cell r="AP13" t="str">
            <v>MECANICO DE LLANTAS II</v>
          </cell>
          <cell r="AQ13" t="str">
            <v>CO00000212</v>
          </cell>
        </row>
        <row r="14">
          <cell r="B14">
            <v>84076716</v>
          </cell>
          <cell r="C14" t="str">
            <v>MAICAO</v>
          </cell>
          <cell r="D14" t="str">
            <v>M</v>
          </cell>
          <cell r="E14" t="str">
            <v>CRA 8 1 06</v>
          </cell>
          <cell r="F14" t="str">
            <v>77044378</v>
          </cell>
          <cell r="G14" t="str">
            <v>HATONUEVO</v>
          </cell>
          <cell r="H14" t="str">
            <v>3106924137</v>
          </cell>
          <cell r="I14">
            <v>28346</v>
          </cell>
          <cell r="J14" t="str">
            <v>161901</v>
          </cell>
          <cell r="K14" t="str">
            <v>EQUIPO LIVIANO</v>
          </cell>
          <cell r="L14" t="str">
            <v>001</v>
          </cell>
          <cell r="M14" t="str">
            <v>KAL TIRE SA DE CV SUCURSAL COLOMBIA</v>
          </cell>
          <cell r="N14" t="str">
            <v>0</v>
          </cell>
          <cell r="O14" t="str">
            <v>Normal</v>
          </cell>
          <cell r="P14">
            <v>45313</v>
          </cell>
          <cell r="Q14" t="str">
            <v>99/99/9999</v>
          </cell>
          <cell r="R14" t="str">
            <v>01</v>
          </cell>
          <cell r="S14" t="str">
            <v>PORVENIR</v>
          </cell>
          <cell r="T14" t="str">
            <v>A</v>
          </cell>
          <cell r="U14"/>
          <cell r="V14" t="str">
            <v>1600000.00</v>
          </cell>
          <cell r="W14" t="str">
            <v>14</v>
          </cell>
          <cell r="X14" t="str">
            <v>NUEVA EPS</v>
          </cell>
          <cell r="Y14" t="str">
            <v>32</v>
          </cell>
          <cell r="Z14" t="str">
            <v>PORVENIR S.A.</v>
          </cell>
          <cell r="AA14" t="str">
            <v>13</v>
          </cell>
          <cell r="AB14" t="str">
            <v>COLPATRIA</v>
          </cell>
          <cell r="AC14" t="str">
            <v>006</v>
          </cell>
          <cell r="AD14" t="str">
            <v>MEC.MANT DE LLANTAS</v>
          </cell>
          <cell r="AE14" t="str">
            <v>0013</v>
          </cell>
          <cell r="AF14" t="str">
            <v>BBVA</v>
          </cell>
          <cell r="AG14" t="str">
            <v>00260200001200</v>
          </cell>
          <cell r="AH14" t="str">
            <v>Ahorro</v>
          </cell>
          <cell r="AI14" t="str">
            <v>01</v>
          </cell>
          <cell r="AJ14" t="str">
            <v>COMFAMILIAR DE LA GUAJIRA</v>
          </cell>
          <cell r="AK14" t="str">
            <v>2</v>
          </cell>
          <cell r="AL14" t="str">
            <v>Consignacio</v>
          </cell>
          <cell r="AM14" t="str">
            <v>JAVIERAGUDELO@HOTMAIL.COM</v>
          </cell>
          <cell r="AN14" t="str">
            <v>1</v>
          </cell>
          <cell r="AO14" t="str">
            <v>08</v>
          </cell>
          <cell r="AP14" t="str">
            <v>MECANICO DE LLANTAS COMERCIAL II</v>
          </cell>
          <cell r="AQ14" t="str">
            <v>CO00000395</v>
          </cell>
        </row>
        <row r="15">
          <cell r="B15">
            <v>1122396913</v>
          </cell>
          <cell r="C15" t="str">
            <v>SAN JUAN DEL CESAR</v>
          </cell>
          <cell r="D15" t="str">
            <v>M</v>
          </cell>
          <cell r="E15" t="str">
            <v>CRA 16</v>
          </cell>
          <cell r="F15" t="str">
            <v>77044650</v>
          </cell>
          <cell r="G15" t="str">
            <v>SAN JUAN DEL CESAR</v>
          </cell>
          <cell r="H15" t="str">
            <v>3046352071</v>
          </cell>
          <cell r="I15">
            <v>31495</v>
          </cell>
          <cell r="J15" t="str">
            <v>161901</v>
          </cell>
          <cell r="K15" t="str">
            <v>EQUIPO LIVIANO</v>
          </cell>
          <cell r="L15" t="str">
            <v>001</v>
          </cell>
          <cell r="M15" t="str">
            <v>KAL TIRE SA DE CV SUCURSAL COLOMBIA</v>
          </cell>
          <cell r="N15" t="str">
            <v>0</v>
          </cell>
          <cell r="O15" t="str">
            <v>Normal</v>
          </cell>
          <cell r="P15">
            <v>44531</v>
          </cell>
          <cell r="Q15" t="str">
            <v>99/99/9999</v>
          </cell>
          <cell r="R15" t="str">
            <v>01</v>
          </cell>
          <cell r="S15" t="str">
            <v>PORVENIR</v>
          </cell>
          <cell r="T15" t="str">
            <v>A</v>
          </cell>
          <cell r="U15"/>
          <cell r="V15" t="str">
            <v>1748500.00</v>
          </cell>
          <cell r="W15" t="str">
            <v>05</v>
          </cell>
          <cell r="X15" t="str">
            <v>E.P.S. SANITAS S.A.</v>
          </cell>
          <cell r="Y15" t="str">
            <v>36</v>
          </cell>
          <cell r="Z15" t="str">
            <v>COLFONDOS S.A.</v>
          </cell>
          <cell r="AA15" t="str">
            <v>13</v>
          </cell>
          <cell r="AB15" t="str">
            <v>COLPATRIA</v>
          </cell>
          <cell r="AC15" t="str">
            <v>006</v>
          </cell>
          <cell r="AD15" t="str">
            <v>MEC.MANT DE LLANTAS</v>
          </cell>
          <cell r="AE15" t="str">
            <v>0013</v>
          </cell>
          <cell r="AF15" t="str">
            <v>BBVA</v>
          </cell>
          <cell r="AG15" t="str">
            <v>03670200379856</v>
          </cell>
          <cell r="AH15" t="str">
            <v>Ahorro</v>
          </cell>
          <cell r="AI15" t="str">
            <v>01</v>
          </cell>
          <cell r="AJ15" t="str">
            <v>COMFAMILIAR DE LA GUAJIRA</v>
          </cell>
          <cell r="AK15" t="str">
            <v>2</v>
          </cell>
          <cell r="AL15" t="str">
            <v>Consignacio</v>
          </cell>
          <cell r="AM15"/>
          <cell r="AN15" t="str">
            <v>1</v>
          </cell>
          <cell r="AO15" t="str">
            <v>10</v>
          </cell>
          <cell r="AP15" t="str">
            <v>MECANICO DE LLANTAS COMERCIAL IV</v>
          </cell>
          <cell r="AQ15" t="str">
            <v>CO00000290</v>
          </cell>
        </row>
        <row r="16">
          <cell r="B16">
            <v>74187649</v>
          </cell>
          <cell r="C16" t="str">
            <v>SOGAMOSO</v>
          </cell>
          <cell r="D16" t="str">
            <v>M</v>
          </cell>
          <cell r="E16" t="str">
            <v>CALLE 5 18 84</v>
          </cell>
          <cell r="F16" t="str">
            <v>77015759</v>
          </cell>
          <cell r="G16" t="str">
            <v>SOGAMOSO</v>
          </cell>
          <cell r="H16" t="str">
            <v>3125813109</v>
          </cell>
          <cell r="I16">
            <v>29521</v>
          </cell>
          <cell r="J16" t="str">
            <v>161901</v>
          </cell>
          <cell r="K16" t="str">
            <v>EQUIPO LIVIANO</v>
          </cell>
          <cell r="L16" t="str">
            <v>001</v>
          </cell>
          <cell r="M16" t="str">
            <v>KAL TIRE SA DE CV SUCURSAL COLOMBIA</v>
          </cell>
          <cell r="N16" t="str">
            <v>0</v>
          </cell>
          <cell r="O16" t="str">
            <v>Normal</v>
          </cell>
          <cell r="P16">
            <v>40366</v>
          </cell>
          <cell r="Q16" t="str">
            <v>99/99/9999</v>
          </cell>
          <cell r="R16" t="str">
            <v>01</v>
          </cell>
          <cell r="S16" t="str">
            <v>PORVENIR</v>
          </cell>
          <cell r="T16" t="str">
            <v>A</v>
          </cell>
          <cell r="U16"/>
          <cell r="V16" t="str">
            <v>3220000.00</v>
          </cell>
          <cell r="W16" t="str">
            <v>05</v>
          </cell>
          <cell r="X16" t="str">
            <v>E.P.S. SANITAS S.A.</v>
          </cell>
          <cell r="Y16" t="str">
            <v>32</v>
          </cell>
          <cell r="Z16" t="str">
            <v>PORVENIR S.A.</v>
          </cell>
          <cell r="AA16" t="str">
            <v>13</v>
          </cell>
          <cell r="AB16" t="str">
            <v>COLPATRIA</v>
          </cell>
          <cell r="AC16" t="str">
            <v>0001</v>
          </cell>
          <cell r="AD16" t="str">
            <v>COMERCIAL</v>
          </cell>
          <cell r="AE16" t="str">
            <v>07</v>
          </cell>
          <cell r="AF16" t="str">
            <v>BANCOLOMBIA</v>
          </cell>
          <cell r="AG16" t="str">
            <v>86184159653</v>
          </cell>
          <cell r="AH16" t="str">
            <v>Ahorro</v>
          </cell>
          <cell r="AI16" t="str">
            <v>02</v>
          </cell>
          <cell r="AJ16" t="str">
            <v>COMFACESAR</v>
          </cell>
          <cell r="AK16" t="str">
            <v>2</v>
          </cell>
          <cell r="AL16" t="str">
            <v>Consignacio</v>
          </cell>
          <cell r="AM16"/>
          <cell r="AN16" t="str">
            <v>0</v>
          </cell>
          <cell r="AO16" t="str">
            <v>02</v>
          </cell>
          <cell r="AP16" t="str">
            <v>REPRESENTANTE TECNICO COMERCIAL</v>
          </cell>
          <cell r="AQ16" t="str">
            <v>CO00000022</v>
          </cell>
        </row>
        <row r="17">
          <cell r="B17">
            <v>16280800</v>
          </cell>
          <cell r="C17" t="str">
            <v>PALMIRA</v>
          </cell>
          <cell r="D17" t="str">
            <v>M</v>
          </cell>
          <cell r="E17" t="str">
            <v>CALLE 40 No 25 20</v>
          </cell>
          <cell r="F17" t="str">
            <v>77076520</v>
          </cell>
          <cell r="G17" t="str">
            <v>PALMIRA</v>
          </cell>
          <cell r="H17" t="str">
            <v>3206262253</v>
          </cell>
          <cell r="I17">
            <v>24522</v>
          </cell>
          <cell r="J17" t="str">
            <v>1624</v>
          </cell>
          <cell r="K17" t="str">
            <v>MAYAGUEZ</v>
          </cell>
          <cell r="L17" t="str">
            <v>001</v>
          </cell>
          <cell r="M17" t="str">
            <v>KAL TIRE SA DE CV SUCURSAL COLOMBIA</v>
          </cell>
          <cell r="N17" t="str">
            <v>0</v>
          </cell>
          <cell r="O17" t="str">
            <v>Normal</v>
          </cell>
          <cell r="P17">
            <v>41944</v>
          </cell>
          <cell r="Q17" t="str">
            <v>99/99/9999</v>
          </cell>
          <cell r="R17" t="str">
            <v>03</v>
          </cell>
          <cell r="S17" t="str">
            <v>FONDO NACIONAL DEL AHORRO</v>
          </cell>
          <cell r="T17" t="str">
            <v>A</v>
          </cell>
          <cell r="U17"/>
          <cell r="V17" t="str">
            <v>1628300.00</v>
          </cell>
          <cell r="W17" t="str">
            <v>17</v>
          </cell>
          <cell r="X17" t="str">
            <v>SERVICIO OCCIDENTAL DE SALUD S.O.S</v>
          </cell>
          <cell r="Y17" t="str">
            <v>41</v>
          </cell>
          <cell r="Z17" t="str">
            <v>COLPENSIONES</v>
          </cell>
          <cell r="AA17" t="str">
            <v>13</v>
          </cell>
          <cell r="AB17" t="str">
            <v>COLPATRIA</v>
          </cell>
          <cell r="AC17" t="str">
            <v>006</v>
          </cell>
          <cell r="AD17" t="str">
            <v>MEC.MANT DE LLANTAS</v>
          </cell>
          <cell r="AE17" t="str">
            <v>0013</v>
          </cell>
          <cell r="AF17" t="str">
            <v>BBVA</v>
          </cell>
          <cell r="AG17" t="str">
            <v>06900200333463</v>
          </cell>
          <cell r="AH17" t="str">
            <v>Ahorro</v>
          </cell>
          <cell r="AI17" t="str">
            <v>04</v>
          </cell>
          <cell r="AJ17" t="str">
            <v>COMFENALCO VALLE</v>
          </cell>
          <cell r="AK17" t="str">
            <v>2</v>
          </cell>
          <cell r="AL17" t="str">
            <v>Consignacio</v>
          </cell>
          <cell r="AM17"/>
          <cell r="AN17" t="str">
            <v>0</v>
          </cell>
          <cell r="AO17" t="str">
            <v>06</v>
          </cell>
          <cell r="AP17" t="str">
            <v>MECANICO DE LLANTAS AG II</v>
          </cell>
          <cell r="AQ17" t="str">
            <v>CO00000003</v>
          </cell>
        </row>
        <row r="18">
          <cell r="B18">
            <v>1113516654</v>
          </cell>
          <cell r="C18" t="str">
            <v>CANDELARIA</v>
          </cell>
          <cell r="D18" t="str">
            <v>M</v>
          </cell>
          <cell r="E18" t="str">
            <v>CL 5 N 1 35</v>
          </cell>
          <cell r="F18" t="str">
            <v>77076520</v>
          </cell>
          <cell r="G18" t="str">
            <v>PALMIRA</v>
          </cell>
          <cell r="H18"/>
          <cell r="I18">
            <v>32192</v>
          </cell>
          <cell r="J18" t="str">
            <v>1624</v>
          </cell>
          <cell r="K18" t="str">
            <v>MAYAGUEZ</v>
          </cell>
          <cell r="L18" t="str">
            <v>001</v>
          </cell>
          <cell r="M18" t="str">
            <v>KAL TIRE SA DE CV SUCURSAL COLOMBIA</v>
          </cell>
          <cell r="N18" t="str">
            <v>0</v>
          </cell>
          <cell r="O18" t="str">
            <v>Normal</v>
          </cell>
          <cell r="P18">
            <v>44900</v>
          </cell>
          <cell r="Q18" t="str">
            <v>99/99/9999</v>
          </cell>
          <cell r="R18" t="str">
            <v>01</v>
          </cell>
          <cell r="S18" t="str">
            <v>PORVENIR</v>
          </cell>
          <cell r="T18" t="str">
            <v>A</v>
          </cell>
          <cell r="U18"/>
          <cell r="V18" t="str">
            <v>1763800.00</v>
          </cell>
          <cell r="W18" t="str">
            <v>17</v>
          </cell>
          <cell r="X18" t="str">
            <v>SERVICIO OCCIDENTAL DE SALUD S.O.S</v>
          </cell>
          <cell r="Y18" t="str">
            <v>32</v>
          </cell>
          <cell r="Z18" t="str">
            <v>PORVENIR S.A.</v>
          </cell>
          <cell r="AA18" t="str">
            <v>13</v>
          </cell>
          <cell r="AB18" t="str">
            <v>COLPATRIA</v>
          </cell>
          <cell r="AC18" t="str">
            <v>006</v>
          </cell>
          <cell r="AD18" t="str">
            <v>MEC.MANT DE LLANTAS</v>
          </cell>
          <cell r="AE18" t="str">
            <v>0013</v>
          </cell>
          <cell r="AF18" t="str">
            <v>BBVA</v>
          </cell>
          <cell r="AG18" t="str">
            <v>09050200130084</v>
          </cell>
          <cell r="AH18" t="str">
            <v>Ahorro</v>
          </cell>
          <cell r="AI18" t="str">
            <v>04</v>
          </cell>
          <cell r="AJ18" t="str">
            <v>COMFENALCO VALLE</v>
          </cell>
          <cell r="AK18" t="str">
            <v>2</v>
          </cell>
          <cell r="AL18" t="str">
            <v>Consignacio</v>
          </cell>
          <cell r="AM18" t="str">
            <v>JOSEBADOS@HOTMAIL.COM</v>
          </cell>
          <cell r="AN18" t="str">
            <v>0</v>
          </cell>
          <cell r="AO18" t="str">
            <v>14</v>
          </cell>
          <cell r="AP18" t="str">
            <v>MECANICO DE LLANTAS AG I</v>
          </cell>
          <cell r="AQ18" t="str">
            <v>CO00000340</v>
          </cell>
        </row>
        <row r="19">
          <cell r="B19">
            <v>1114883174</v>
          </cell>
          <cell r="C19" t="str">
            <v>FLORIDA</v>
          </cell>
          <cell r="D19" t="str">
            <v>M</v>
          </cell>
          <cell r="E19" t="str">
            <v>CRA 41 10 87</v>
          </cell>
          <cell r="F19" t="str">
            <v>77076275</v>
          </cell>
          <cell r="G19" t="str">
            <v>FLORIDA</v>
          </cell>
          <cell r="H19"/>
          <cell r="I19">
            <v>33026</v>
          </cell>
          <cell r="J19" t="str">
            <v>1624</v>
          </cell>
          <cell r="K19" t="str">
            <v>MAYAGUEZ</v>
          </cell>
          <cell r="L19" t="str">
            <v>001</v>
          </cell>
          <cell r="M19" t="str">
            <v>KAL TIRE SA DE CV SUCURSAL COLOMBIA</v>
          </cell>
          <cell r="N19" t="str">
            <v>0</v>
          </cell>
          <cell r="O19" t="str">
            <v>Normal</v>
          </cell>
          <cell r="P19">
            <v>44900</v>
          </cell>
          <cell r="Q19" t="str">
            <v>99/99/9999</v>
          </cell>
          <cell r="R19" t="str">
            <v>01</v>
          </cell>
          <cell r="S19" t="str">
            <v>PORVENIR</v>
          </cell>
          <cell r="T19" t="str">
            <v>A</v>
          </cell>
          <cell r="U19"/>
          <cell r="V19" t="str">
            <v>1628300.00</v>
          </cell>
          <cell r="W19" t="str">
            <v>14</v>
          </cell>
          <cell r="X19" t="str">
            <v>NUEVA EPS</v>
          </cell>
          <cell r="Y19" t="str">
            <v>41</v>
          </cell>
          <cell r="Z19" t="str">
            <v>COLPENSIONES</v>
          </cell>
          <cell r="AA19" t="str">
            <v>13</v>
          </cell>
          <cell r="AB19" t="str">
            <v>COLPATRIA</v>
          </cell>
          <cell r="AC19" t="str">
            <v>006</v>
          </cell>
          <cell r="AD19" t="str">
            <v>MEC.MANT DE LLANTAS</v>
          </cell>
          <cell r="AE19" t="str">
            <v>0013</v>
          </cell>
          <cell r="AF19" t="str">
            <v>BBVA</v>
          </cell>
          <cell r="AG19" t="str">
            <v>09100200000486</v>
          </cell>
          <cell r="AH19" t="str">
            <v>Ahorro</v>
          </cell>
          <cell r="AI19" t="str">
            <v>04</v>
          </cell>
          <cell r="AJ19" t="str">
            <v>COMFENALCO VALLE</v>
          </cell>
          <cell r="AK19" t="str">
            <v>2</v>
          </cell>
          <cell r="AL19" t="str">
            <v>Consignacio</v>
          </cell>
          <cell r="AM19" t="str">
            <v>ANDRES2020CARDONA@GMAIL.COM</v>
          </cell>
          <cell r="AN19" t="str">
            <v>0</v>
          </cell>
          <cell r="AO19" t="str">
            <v>06</v>
          </cell>
          <cell r="AP19" t="str">
            <v>MECANICO DE LLANTAS AG II</v>
          </cell>
          <cell r="AQ19" t="str">
            <v>CO00000339</v>
          </cell>
        </row>
        <row r="20">
          <cell r="B20">
            <v>46457798</v>
          </cell>
          <cell r="C20" t="str">
            <v>DUITAMA</v>
          </cell>
          <cell r="D20" t="str">
            <v>F</v>
          </cell>
          <cell r="E20" t="str">
            <v>CL 69 1 132</v>
          </cell>
          <cell r="F20" t="str">
            <v>77076001</v>
          </cell>
          <cell r="G20" t="str">
            <v>CALI</v>
          </cell>
          <cell r="H20" t="str">
            <v>3242469525</v>
          </cell>
          <cell r="I20">
            <v>30960</v>
          </cell>
          <cell r="J20" t="str">
            <v>1624</v>
          </cell>
          <cell r="K20" t="str">
            <v>MAYAGUEZ</v>
          </cell>
          <cell r="L20" t="str">
            <v>001</v>
          </cell>
          <cell r="M20" t="str">
            <v>KAL TIRE SA DE CV SUCURSAL COLOMBIA</v>
          </cell>
          <cell r="N20" t="str">
            <v>0</v>
          </cell>
          <cell r="O20" t="str">
            <v>Normal</v>
          </cell>
          <cell r="P20">
            <v>45276</v>
          </cell>
          <cell r="Q20" t="str">
            <v>99/99/9999</v>
          </cell>
          <cell r="R20" t="str">
            <v>01</v>
          </cell>
          <cell r="S20" t="str">
            <v>PORVENIR</v>
          </cell>
          <cell r="T20" t="str">
            <v>A</v>
          </cell>
          <cell r="U20"/>
          <cell r="V20" t="str">
            <v>3460900.00</v>
          </cell>
          <cell r="W20" t="str">
            <v>05</v>
          </cell>
          <cell r="X20" t="str">
            <v>E.P.S. SANITAS S.A.</v>
          </cell>
          <cell r="Y20" t="str">
            <v>32</v>
          </cell>
          <cell r="Z20" t="str">
            <v>PORVENIR S.A.</v>
          </cell>
          <cell r="AA20" t="str">
            <v>13</v>
          </cell>
          <cell r="AB20" t="str">
            <v>COLPATRIA</v>
          </cell>
          <cell r="AC20" t="str">
            <v>003</v>
          </cell>
          <cell r="AD20" t="str">
            <v>SUPERVISORES</v>
          </cell>
          <cell r="AE20" t="str">
            <v>0013</v>
          </cell>
          <cell r="AF20" t="str">
            <v>BBVA</v>
          </cell>
          <cell r="AG20" t="str">
            <v>05310200002304</v>
          </cell>
          <cell r="AH20" t="str">
            <v>Ahorro</v>
          </cell>
          <cell r="AI20" t="str">
            <v>04</v>
          </cell>
          <cell r="AJ20" t="str">
            <v>COMFENALCO VALLE</v>
          </cell>
          <cell r="AK20" t="str">
            <v>2</v>
          </cell>
          <cell r="AL20" t="str">
            <v>Consignacio</v>
          </cell>
          <cell r="AM20" t="str">
            <v>MKCEPEDAD.84@GMAIL.COM</v>
          </cell>
          <cell r="AN20" t="str">
            <v>0</v>
          </cell>
          <cell r="AO20" t="str">
            <v>06</v>
          </cell>
          <cell r="AP20" t="str">
            <v>SUPERVISOR DE CAMPO AG</v>
          </cell>
          <cell r="AQ20" t="str">
            <v>CO00000392</v>
          </cell>
        </row>
        <row r="21">
          <cell r="B21">
            <v>1113660395</v>
          </cell>
          <cell r="C21" t="str">
            <v>PALMIRA</v>
          </cell>
          <cell r="D21" t="str">
            <v>M</v>
          </cell>
          <cell r="E21" t="str">
            <v>CL 05 13 01</v>
          </cell>
          <cell r="F21" t="str">
            <v>77076275</v>
          </cell>
          <cell r="G21" t="str">
            <v>FLORIDA</v>
          </cell>
          <cell r="H21" t="str">
            <v>3142742744</v>
          </cell>
          <cell r="I21">
            <v>33976</v>
          </cell>
          <cell r="J21" t="str">
            <v>1624</v>
          </cell>
          <cell r="K21" t="str">
            <v>MAYAGUEZ</v>
          </cell>
          <cell r="L21" t="str">
            <v>001</v>
          </cell>
          <cell r="M21" t="str">
            <v>KAL TIRE SA DE CV SUCURSAL COLOMBIA</v>
          </cell>
          <cell r="N21" t="str">
            <v>0</v>
          </cell>
          <cell r="O21" t="str">
            <v>Normal</v>
          </cell>
          <cell r="P21">
            <v>44918</v>
          </cell>
          <cell r="Q21" t="str">
            <v>99/99/9999</v>
          </cell>
          <cell r="R21" t="str">
            <v>01</v>
          </cell>
          <cell r="S21" t="str">
            <v>PORVENIR</v>
          </cell>
          <cell r="T21" t="str">
            <v>A</v>
          </cell>
          <cell r="U21"/>
          <cell r="V21" t="str">
            <v>1763800.00</v>
          </cell>
          <cell r="W21" t="str">
            <v>14</v>
          </cell>
          <cell r="X21" t="str">
            <v>NUEVA EPS</v>
          </cell>
          <cell r="Y21" t="str">
            <v>41</v>
          </cell>
          <cell r="Z21" t="str">
            <v>COLPENSIONES</v>
          </cell>
          <cell r="AA21" t="str">
            <v>13</v>
          </cell>
          <cell r="AB21" t="str">
            <v>COLPATRIA</v>
          </cell>
          <cell r="AC21" t="str">
            <v>006</v>
          </cell>
          <cell r="AD21" t="str">
            <v>MEC.MANT DE LLANTAS</v>
          </cell>
          <cell r="AE21" t="str">
            <v>0013</v>
          </cell>
          <cell r="AF21" t="str">
            <v>BBVA</v>
          </cell>
          <cell r="AG21" t="str">
            <v>02300200483901</v>
          </cell>
          <cell r="AH21" t="str">
            <v>Ahorro</v>
          </cell>
          <cell r="AI21" t="str">
            <v>04</v>
          </cell>
          <cell r="AJ21" t="str">
            <v>COMFENALCO VALLE</v>
          </cell>
          <cell r="AK21" t="str">
            <v>2</v>
          </cell>
          <cell r="AL21" t="str">
            <v>Consignacio</v>
          </cell>
          <cell r="AM21" t="str">
            <v>GUSTAVITOCOLORADO@GMAIL.COM</v>
          </cell>
          <cell r="AN21" t="str">
            <v>0</v>
          </cell>
          <cell r="AO21" t="str">
            <v>14</v>
          </cell>
          <cell r="AP21" t="str">
            <v>MECANICO DE LLANTAS AG I</v>
          </cell>
          <cell r="AQ21" t="str">
            <v>CO00000344</v>
          </cell>
        </row>
        <row r="22">
          <cell r="B22">
            <v>1113521654</v>
          </cell>
          <cell r="C22" t="str">
            <v>CANDELARIA</v>
          </cell>
          <cell r="D22" t="str">
            <v>M</v>
          </cell>
          <cell r="E22" t="str">
            <v>CALLE 6</v>
          </cell>
          <cell r="F22" t="str">
            <v>77076130</v>
          </cell>
          <cell r="G22" t="str">
            <v>CANDELARIA</v>
          </cell>
          <cell r="H22" t="str">
            <v>3128065767</v>
          </cell>
          <cell r="I22">
            <v>33021</v>
          </cell>
          <cell r="J22" t="str">
            <v>1624</v>
          </cell>
          <cell r="K22" t="str">
            <v>MAYAGUEZ</v>
          </cell>
          <cell r="L22" t="str">
            <v>001</v>
          </cell>
          <cell r="M22" t="str">
            <v>KAL TIRE SA DE CV SUCURSAL COLOMBIA</v>
          </cell>
          <cell r="N22" t="str">
            <v>0</v>
          </cell>
          <cell r="O22" t="str">
            <v>Normal</v>
          </cell>
          <cell r="P22">
            <v>44532</v>
          </cell>
          <cell r="Q22" t="str">
            <v>99/99/9999</v>
          </cell>
          <cell r="R22" t="str">
            <v>01</v>
          </cell>
          <cell r="S22" t="str">
            <v>PORVENIR</v>
          </cell>
          <cell r="T22" t="str">
            <v>A</v>
          </cell>
          <cell r="U22"/>
          <cell r="V22" t="str">
            <v>1763800.00</v>
          </cell>
          <cell r="W22" t="str">
            <v>17</v>
          </cell>
          <cell r="X22" t="str">
            <v>SERVICIO OCCIDENTAL DE SALUD S.O.S</v>
          </cell>
          <cell r="Y22" t="str">
            <v>31</v>
          </cell>
          <cell r="Z22" t="str">
            <v>PROTECCION S.A.</v>
          </cell>
          <cell r="AA22" t="str">
            <v>13</v>
          </cell>
          <cell r="AB22" t="str">
            <v>COLPATRIA</v>
          </cell>
          <cell r="AC22" t="str">
            <v>006</v>
          </cell>
          <cell r="AD22" t="str">
            <v>MEC.MANT DE LLANTAS</v>
          </cell>
          <cell r="AE22" t="str">
            <v>0013</v>
          </cell>
          <cell r="AF22" t="str">
            <v>BBVA</v>
          </cell>
          <cell r="AG22" t="str">
            <v>09050200111639</v>
          </cell>
          <cell r="AH22" t="str">
            <v>Ahorro</v>
          </cell>
          <cell r="AI22" t="str">
            <v>04</v>
          </cell>
          <cell r="AJ22" t="str">
            <v>COMFENALCO VALLE</v>
          </cell>
          <cell r="AK22" t="str">
            <v>2</v>
          </cell>
          <cell r="AL22" t="str">
            <v>Consignacio</v>
          </cell>
          <cell r="AM22" t="str">
            <v>DIAZLEO57@GMAIL.COM</v>
          </cell>
          <cell r="AN22" t="str">
            <v>0</v>
          </cell>
          <cell r="AO22" t="str">
            <v>14</v>
          </cell>
          <cell r="AP22" t="str">
            <v>MECANICO DE LLANTAS AG I</v>
          </cell>
          <cell r="AQ22" t="str">
            <v>CO00000292</v>
          </cell>
        </row>
        <row r="23">
          <cell r="B23">
            <v>1112222284</v>
          </cell>
          <cell r="C23" t="str">
            <v>PRADERA</v>
          </cell>
          <cell r="D23" t="str">
            <v>M</v>
          </cell>
          <cell r="E23" t="str">
            <v>CALLE 6 4 09</v>
          </cell>
          <cell r="F23" t="str">
            <v>77076563</v>
          </cell>
          <cell r="G23" t="str">
            <v>PRADERA</v>
          </cell>
          <cell r="H23" t="str">
            <v>3145188925</v>
          </cell>
          <cell r="I23">
            <v>32594</v>
          </cell>
          <cell r="J23" t="str">
            <v>1624</v>
          </cell>
          <cell r="K23" t="str">
            <v>MAYAGUEZ</v>
          </cell>
          <cell r="L23" t="str">
            <v>001</v>
          </cell>
          <cell r="M23" t="str">
            <v>KAL TIRE SA DE CV SUCURSAL COLOMBIA</v>
          </cell>
          <cell r="N23" t="str">
            <v>0</v>
          </cell>
          <cell r="O23" t="str">
            <v>Normal</v>
          </cell>
          <cell r="P23">
            <v>43891</v>
          </cell>
          <cell r="Q23" t="str">
            <v>99/99/9999</v>
          </cell>
          <cell r="R23" t="str">
            <v>01</v>
          </cell>
          <cell r="S23" t="str">
            <v>PORVENIR</v>
          </cell>
          <cell r="T23" t="str">
            <v>A</v>
          </cell>
          <cell r="U23"/>
          <cell r="V23" t="str">
            <v>1763800.00</v>
          </cell>
          <cell r="W23" t="str">
            <v>49</v>
          </cell>
          <cell r="X23" t="str">
            <v>COMPENSAR ENTIDAD PROMOTORA DE SALUD</v>
          </cell>
          <cell r="Y23" t="str">
            <v>32</v>
          </cell>
          <cell r="Z23" t="str">
            <v>PORVENIR S.A.</v>
          </cell>
          <cell r="AA23" t="str">
            <v>13</v>
          </cell>
          <cell r="AB23" t="str">
            <v>COLPATRIA</v>
          </cell>
          <cell r="AC23" t="str">
            <v>006</v>
          </cell>
          <cell r="AD23" t="str">
            <v>MEC.MANT DE LLANTAS</v>
          </cell>
          <cell r="AE23" t="str">
            <v>0013</v>
          </cell>
          <cell r="AF23" t="str">
            <v>BBVA</v>
          </cell>
          <cell r="AG23" t="str">
            <v>06900200523212</v>
          </cell>
          <cell r="AH23" t="str">
            <v>Ahorro</v>
          </cell>
          <cell r="AI23" t="str">
            <v>04</v>
          </cell>
          <cell r="AJ23" t="str">
            <v>COMFENALCO VALLE</v>
          </cell>
          <cell r="AK23" t="str">
            <v>2</v>
          </cell>
          <cell r="AL23" t="str">
            <v>Consignacio</v>
          </cell>
          <cell r="AM23" t="str">
            <v>GONZALOBETANCOUR29@GMAIL.COM</v>
          </cell>
          <cell r="AN23" t="str">
            <v>0</v>
          </cell>
          <cell r="AO23" t="str">
            <v>14</v>
          </cell>
          <cell r="AP23" t="str">
            <v>MECANICO DE LLANTAS AG I</v>
          </cell>
          <cell r="AQ23" t="str">
            <v>CO00000242</v>
          </cell>
        </row>
        <row r="24">
          <cell r="B24">
            <v>1002970416</v>
          </cell>
          <cell r="C24" t="str">
            <v>CALI</v>
          </cell>
          <cell r="D24" t="str">
            <v>F</v>
          </cell>
          <cell r="E24" t="str">
            <v>CALLE 1C OESTE 100A 45</v>
          </cell>
          <cell r="F24" t="str">
            <v>77076001</v>
          </cell>
          <cell r="G24" t="str">
            <v>CALI</v>
          </cell>
          <cell r="H24" t="str">
            <v>3104495131</v>
          </cell>
          <cell r="I24">
            <v>36065</v>
          </cell>
          <cell r="J24" t="str">
            <v>1624</v>
          </cell>
          <cell r="K24" t="str">
            <v>MAYAGUEZ</v>
          </cell>
          <cell r="L24" t="str">
            <v>001</v>
          </cell>
          <cell r="M24" t="str">
            <v>KAL TIRE SA DE CV SUCURSAL COLOMBIA</v>
          </cell>
          <cell r="N24" t="str">
            <v>0</v>
          </cell>
          <cell r="O24" t="str">
            <v>Normal</v>
          </cell>
          <cell r="P24">
            <v>45124</v>
          </cell>
          <cell r="Q24" t="str">
            <v>99/99/9999</v>
          </cell>
          <cell r="R24" t="str">
            <v>01</v>
          </cell>
          <cell r="S24" t="str">
            <v>PORVENIR</v>
          </cell>
          <cell r="T24" t="str">
            <v>A</v>
          </cell>
          <cell r="U24"/>
          <cell r="V24" t="str">
            <v>3000000.00</v>
          </cell>
          <cell r="W24" t="str">
            <v>05</v>
          </cell>
          <cell r="X24" t="str">
            <v>E.P.S. SANITAS S.A.</v>
          </cell>
          <cell r="Y24" t="str">
            <v>32</v>
          </cell>
          <cell r="Z24" t="str">
            <v>PORVENIR S.A.</v>
          </cell>
          <cell r="AA24" t="str">
            <v>13</v>
          </cell>
          <cell r="AB24" t="str">
            <v>COLPATRIA</v>
          </cell>
          <cell r="AC24" t="str">
            <v>011</v>
          </cell>
          <cell r="AD24" t="str">
            <v>COORDINADORES</v>
          </cell>
          <cell r="AE24" t="str">
            <v>0013</v>
          </cell>
          <cell r="AF24" t="str">
            <v>BBVA</v>
          </cell>
          <cell r="AG24" t="str">
            <v>09270200000933</v>
          </cell>
          <cell r="AH24" t="str">
            <v>Ahorro</v>
          </cell>
          <cell r="AI24" t="str">
            <v>04</v>
          </cell>
          <cell r="AJ24" t="str">
            <v>COMFENALCO VALLE</v>
          </cell>
          <cell r="AK24" t="str">
            <v>2</v>
          </cell>
          <cell r="AL24" t="str">
            <v>Consignacio</v>
          </cell>
          <cell r="AM24" t="str">
            <v>FERNANDEZLORENA593@GMAIL.COM</v>
          </cell>
          <cell r="AN24" t="str">
            <v>0</v>
          </cell>
          <cell r="AO24" t="str">
            <v>03</v>
          </cell>
          <cell r="AP24" t="str">
            <v>COORDINADOR ADM PROYECTO</v>
          </cell>
          <cell r="AQ24" t="str">
            <v>CO00000368</v>
          </cell>
        </row>
        <row r="25">
          <cell r="B25">
            <v>1112220752</v>
          </cell>
          <cell r="C25" t="str">
            <v>PRADERA</v>
          </cell>
          <cell r="D25" t="str">
            <v>M</v>
          </cell>
          <cell r="E25" t="str">
            <v>CARRERA 17A 10 17</v>
          </cell>
          <cell r="F25" t="str">
            <v>77076563</v>
          </cell>
          <cell r="G25" t="str">
            <v>PRADERA</v>
          </cell>
          <cell r="H25" t="str">
            <v>32164490008</v>
          </cell>
          <cell r="I25">
            <v>32035</v>
          </cell>
          <cell r="J25" t="str">
            <v>1624</v>
          </cell>
          <cell r="K25" t="str">
            <v>MAYAGUEZ</v>
          </cell>
          <cell r="L25" t="str">
            <v>001</v>
          </cell>
          <cell r="M25" t="str">
            <v>KAL TIRE SA DE CV SUCURSAL COLOMBIA</v>
          </cell>
          <cell r="N25" t="str">
            <v>0</v>
          </cell>
          <cell r="O25" t="str">
            <v>Normal</v>
          </cell>
          <cell r="P25">
            <v>43891</v>
          </cell>
          <cell r="Q25" t="str">
            <v>99/99/9999</v>
          </cell>
          <cell r="R25" t="str">
            <v>01</v>
          </cell>
          <cell r="S25" t="str">
            <v>PORVENIR</v>
          </cell>
          <cell r="T25" t="str">
            <v>A</v>
          </cell>
          <cell r="U25"/>
          <cell r="V25" t="str">
            <v>1628300.00</v>
          </cell>
          <cell r="W25" t="str">
            <v>17</v>
          </cell>
          <cell r="X25" t="str">
            <v>SERVICIO OCCIDENTAL DE SALUD S.O.S</v>
          </cell>
          <cell r="Y25" t="str">
            <v>32</v>
          </cell>
          <cell r="Z25" t="str">
            <v>PORVENIR S.A.</v>
          </cell>
          <cell r="AA25" t="str">
            <v>13</v>
          </cell>
          <cell r="AB25" t="str">
            <v>COLPATRIA</v>
          </cell>
          <cell r="AC25" t="str">
            <v>006</v>
          </cell>
          <cell r="AD25" t="str">
            <v>MEC.MANT DE LLANTAS</v>
          </cell>
          <cell r="AE25" t="str">
            <v>0013</v>
          </cell>
          <cell r="AF25" t="str">
            <v>BBVA</v>
          </cell>
          <cell r="AG25" t="str">
            <v>06900200524137</v>
          </cell>
          <cell r="AH25" t="str">
            <v>Ahorro</v>
          </cell>
          <cell r="AI25" t="str">
            <v>04</v>
          </cell>
          <cell r="AJ25" t="str">
            <v>COMFENALCO VALLE</v>
          </cell>
          <cell r="AK25" t="str">
            <v>2</v>
          </cell>
          <cell r="AL25" t="str">
            <v>Consignacio</v>
          </cell>
          <cell r="AM25" t="str">
            <v>ADRIANGAVIRIA87@HOTMAIL.COM</v>
          </cell>
          <cell r="AN25" t="str">
            <v>0</v>
          </cell>
          <cell r="AO25" t="str">
            <v>06</v>
          </cell>
          <cell r="AP25" t="str">
            <v>MECANICO DE LLANTAS AG II</v>
          </cell>
          <cell r="AQ25" t="str">
            <v>CO00000243</v>
          </cell>
        </row>
        <row r="26">
          <cell r="B26">
            <v>6240341</v>
          </cell>
          <cell r="C26" t="str">
            <v>CARTAGO</v>
          </cell>
          <cell r="D26" t="str">
            <v>M</v>
          </cell>
          <cell r="E26" t="str">
            <v>CRA 9 11 35</v>
          </cell>
          <cell r="F26" t="str">
            <v>77076147</v>
          </cell>
          <cell r="G26" t="str">
            <v>CARTAGO</v>
          </cell>
          <cell r="H26" t="str">
            <v>3205721468</v>
          </cell>
          <cell r="I26">
            <v>29162</v>
          </cell>
          <cell r="J26" t="str">
            <v>1624</v>
          </cell>
          <cell r="K26" t="str">
            <v>MAYAGUEZ</v>
          </cell>
          <cell r="L26" t="str">
            <v>001</v>
          </cell>
          <cell r="M26" t="str">
            <v>KAL TIRE SA DE CV SUCURSAL COLOMBIA</v>
          </cell>
          <cell r="N26" t="str">
            <v>0</v>
          </cell>
          <cell r="O26" t="str">
            <v>Normal</v>
          </cell>
          <cell r="P26">
            <v>39182</v>
          </cell>
          <cell r="Q26" t="str">
            <v>99/99/9999</v>
          </cell>
          <cell r="R26" t="str">
            <v>04</v>
          </cell>
          <cell r="S26" t="str">
            <v>PROTECCION</v>
          </cell>
          <cell r="T26" t="str">
            <v>A</v>
          </cell>
          <cell r="U26"/>
          <cell r="V26" t="str">
            <v>9889900.00</v>
          </cell>
          <cell r="W26" t="str">
            <v>03</v>
          </cell>
          <cell r="X26" t="str">
            <v>SALUD TOTAL S.A.</v>
          </cell>
          <cell r="Y26" t="str">
            <v>32</v>
          </cell>
          <cell r="Z26" t="str">
            <v>PORVENIR S.A.</v>
          </cell>
          <cell r="AA26" t="str">
            <v>13</v>
          </cell>
          <cell r="AB26" t="str">
            <v>COLPATRIA</v>
          </cell>
          <cell r="AC26" t="str">
            <v>008</v>
          </cell>
          <cell r="AD26" t="str">
            <v>GERENTE DE PROYECTO</v>
          </cell>
          <cell r="AE26" t="str">
            <v>07</v>
          </cell>
          <cell r="AF26" t="str">
            <v>BANCOLOMBIA</v>
          </cell>
          <cell r="AG26" t="str">
            <v>06641831482</v>
          </cell>
          <cell r="AH26" t="str">
            <v>Ahorro</v>
          </cell>
          <cell r="AI26" t="str">
            <v>04</v>
          </cell>
          <cell r="AJ26" t="str">
            <v>COMFENALCO VALLE</v>
          </cell>
          <cell r="AK26" t="str">
            <v>2</v>
          </cell>
          <cell r="AL26" t="str">
            <v>Consignacio</v>
          </cell>
          <cell r="AM26" t="str">
            <v>WILSON_GOMEZ@KALTIRE.COM</v>
          </cell>
          <cell r="AN26" t="str">
            <v>0</v>
          </cell>
          <cell r="AO26" t="str">
            <v>01</v>
          </cell>
          <cell r="AP26" t="str">
            <v>GERENTE DE PROYECTO</v>
          </cell>
          <cell r="AQ26" t="str">
            <v>CO00000088</v>
          </cell>
        </row>
        <row r="27">
          <cell r="B27">
            <v>1113512178</v>
          </cell>
          <cell r="C27" t="str">
            <v>CANDELARIA</v>
          </cell>
          <cell r="D27" t="str">
            <v>M</v>
          </cell>
          <cell r="E27" t="str">
            <v>CL 6A N 1 62</v>
          </cell>
          <cell r="F27" t="str">
            <v>77076520</v>
          </cell>
          <cell r="G27" t="str">
            <v>PALMIRA</v>
          </cell>
          <cell r="H27" t="str">
            <v>3154376212</v>
          </cell>
          <cell r="I27">
            <v>37416</v>
          </cell>
          <cell r="J27" t="str">
            <v>1624</v>
          </cell>
          <cell r="K27" t="str">
            <v>MAYAGUEZ</v>
          </cell>
          <cell r="L27" t="str">
            <v>001</v>
          </cell>
          <cell r="M27" t="str">
            <v>KAL TIRE SA DE CV SUCURSAL COLOMBIA</v>
          </cell>
          <cell r="N27" t="str">
            <v>0</v>
          </cell>
          <cell r="O27" t="str">
            <v>Normal</v>
          </cell>
          <cell r="P27">
            <v>44900</v>
          </cell>
          <cell r="Q27" t="str">
            <v>99/99/9999</v>
          </cell>
          <cell r="R27" t="str">
            <v>01</v>
          </cell>
          <cell r="S27" t="str">
            <v>PORVENIR</v>
          </cell>
          <cell r="T27" t="str">
            <v>A</v>
          </cell>
          <cell r="U27"/>
          <cell r="V27" t="str">
            <v>1763800.00</v>
          </cell>
          <cell r="W27" t="str">
            <v>23</v>
          </cell>
          <cell r="X27" t="str">
            <v>ENSSANAR ES</v>
          </cell>
          <cell r="Y27" t="str">
            <v>32</v>
          </cell>
          <cell r="Z27" t="str">
            <v>PORVENIR S.A.</v>
          </cell>
          <cell r="AA27" t="str">
            <v>13</v>
          </cell>
          <cell r="AB27" t="str">
            <v>COLPATRIA</v>
          </cell>
          <cell r="AC27" t="str">
            <v>006</v>
          </cell>
          <cell r="AD27" t="str">
            <v>MEC.MANT DE LLANTAS</v>
          </cell>
          <cell r="AE27" t="str">
            <v>0013</v>
          </cell>
          <cell r="AF27" t="str">
            <v>BBVA</v>
          </cell>
          <cell r="AG27" t="str">
            <v>09050200130712</v>
          </cell>
          <cell r="AH27" t="str">
            <v>Ahorro</v>
          </cell>
          <cell r="AI27" t="str">
            <v>04</v>
          </cell>
          <cell r="AJ27" t="str">
            <v>COMFENALCO VALLE</v>
          </cell>
          <cell r="AK27" t="str">
            <v>2</v>
          </cell>
          <cell r="AL27" t="str">
            <v>Consignacio</v>
          </cell>
          <cell r="AM27" t="str">
            <v>alejogonzalez1230@gmail.com</v>
          </cell>
          <cell r="AN27" t="str">
            <v>0</v>
          </cell>
          <cell r="AO27" t="str">
            <v>14</v>
          </cell>
          <cell r="AP27" t="str">
            <v>MECANICO DE LLANTAS AG I</v>
          </cell>
          <cell r="AQ27" t="str">
            <v>CO00000341</v>
          </cell>
        </row>
        <row r="28">
          <cell r="B28">
            <v>1113631697</v>
          </cell>
          <cell r="C28" t="str">
            <v>CANDELARIA</v>
          </cell>
          <cell r="D28" t="str">
            <v>M</v>
          </cell>
          <cell r="E28" t="str">
            <v>CARRERA 10 5A 35</v>
          </cell>
          <cell r="F28" t="str">
            <v>77076275</v>
          </cell>
          <cell r="G28" t="str">
            <v>FLORIDA</v>
          </cell>
          <cell r="H28" t="str">
            <v>3136348382</v>
          </cell>
          <cell r="I28">
            <v>32034</v>
          </cell>
          <cell r="J28" t="str">
            <v>1624</v>
          </cell>
          <cell r="K28" t="str">
            <v>MAYAGUEZ</v>
          </cell>
          <cell r="L28" t="str">
            <v>001</v>
          </cell>
          <cell r="M28" t="str">
            <v>KAL TIRE SA DE CV SUCURSAL COLOMBIA</v>
          </cell>
          <cell r="N28" t="str">
            <v>0</v>
          </cell>
          <cell r="O28" t="str">
            <v>Normal</v>
          </cell>
          <cell r="P28">
            <v>41579</v>
          </cell>
          <cell r="Q28" t="str">
            <v>99/99/9999</v>
          </cell>
          <cell r="R28" t="str">
            <v>01</v>
          </cell>
          <cell r="S28" t="str">
            <v>PORVENIR</v>
          </cell>
          <cell r="T28" t="str">
            <v>A</v>
          </cell>
          <cell r="U28"/>
          <cell r="V28" t="str">
            <v>1763800.00</v>
          </cell>
          <cell r="W28" t="str">
            <v>14</v>
          </cell>
          <cell r="X28" t="str">
            <v>NUEVA EPS</v>
          </cell>
          <cell r="Y28" t="str">
            <v>41</v>
          </cell>
          <cell r="Z28" t="str">
            <v>COLPENSIONES</v>
          </cell>
          <cell r="AA28" t="str">
            <v>13</v>
          </cell>
          <cell r="AB28" t="str">
            <v>COLPATRIA</v>
          </cell>
          <cell r="AC28" t="str">
            <v>006</v>
          </cell>
          <cell r="AD28" t="str">
            <v>MEC.MANT DE LLANTAS</v>
          </cell>
          <cell r="AE28" t="str">
            <v>0013</v>
          </cell>
          <cell r="AF28" t="str">
            <v>BBVA</v>
          </cell>
          <cell r="AG28" t="str">
            <v>04210200137159</v>
          </cell>
          <cell r="AH28" t="str">
            <v>Ahorro</v>
          </cell>
          <cell r="AI28" t="str">
            <v>04</v>
          </cell>
          <cell r="AJ28" t="str">
            <v>COMFENALCO VALLE</v>
          </cell>
          <cell r="AK28" t="str">
            <v>2</v>
          </cell>
          <cell r="AL28" t="str">
            <v>Consignacio</v>
          </cell>
          <cell r="AM28"/>
          <cell r="AN28" t="str">
            <v>0</v>
          </cell>
          <cell r="AO28" t="str">
            <v>14</v>
          </cell>
          <cell r="AP28" t="str">
            <v>MECANICO DE LLANTAS AG I</v>
          </cell>
          <cell r="AQ28" t="str">
            <v>CO00000098</v>
          </cell>
        </row>
        <row r="29">
          <cell r="B29">
            <v>1113527904</v>
          </cell>
          <cell r="C29" t="str">
            <v>CANDELARIA</v>
          </cell>
          <cell r="D29" t="str">
            <v>M</v>
          </cell>
          <cell r="E29" t="str">
            <v>CL 11 1 51</v>
          </cell>
          <cell r="F29" t="str">
            <v>77008141</v>
          </cell>
          <cell r="G29" t="str">
            <v>CANDELARIA</v>
          </cell>
          <cell r="H29" t="str">
            <v>3216090782</v>
          </cell>
          <cell r="I29">
            <v>34099</v>
          </cell>
          <cell r="J29" t="str">
            <v>1624</v>
          </cell>
          <cell r="K29" t="str">
            <v>MAYAGUEZ</v>
          </cell>
          <cell r="L29" t="str">
            <v>001</v>
          </cell>
          <cell r="M29" t="str">
            <v>KAL TIRE SA DE CV SUCURSAL COLOMBIA</v>
          </cell>
          <cell r="N29" t="str">
            <v>0</v>
          </cell>
          <cell r="O29" t="str">
            <v>Normal</v>
          </cell>
          <cell r="P29">
            <v>45188</v>
          </cell>
          <cell r="Q29" t="str">
            <v>99/99/9999</v>
          </cell>
          <cell r="R29" t="str">
            <v>01</v>
          </cell>
          <cell r="S29" t="str">
            <v>PORVENIR</v>
          </cell>
          <cell r="T29" t="str">
            <v>A</v>
          </cell>
          <cell r="U29"/>
          <cell r="V29" t="str">
            <v>1628300.00</v>
          </cell>
          <cell r="W29" t="str">
            <v>17</v>
          </cell>
          <cell r="X29" t="str">
            <v>SERVICIO OCCIDENTAL DE SALUD S.O.S</v>
          </cell>
          <cell r="Y29" t="str">
            <v>36</v>
          </cell>
          <cell r="Z29" t="str">
            <v>COLFONDOS S.A.</v>
          </cell>
          <cell r="AA29" t="str">
            <v>13</v>
          </cell>
          <cell r="AB29" t="str">
            <v>COLPATRIA</v>
          </cell>
          <cell r="AC29" t="str">
            <v>006</v>
          </cell>
          <cell r="AD29" t="str">
            <v>MEC.MANT DE LLANTAS</v>
          </cell>
          <cell r="AE29" t="str">
            <v>0013</v>
          </cell>
          <cell r="AF29" t="str">
            <v>BBVA</v>
          </cell>
          <cell r="AG29" t="str">
            <v>09050200001144</v>
          </cell>
          <cell r="AH29" t="str">
            <v>Ahorro</v>
          </cell>
          <cell r="AI29" t="str">
            <v>04</v>
          </cell>
          <cell r="AJ29" t="str">
            <v>COMFENALCO VALLE</v>
          </cell>
          <cell r="AK29" t="str">
            <v>2</v>
          </cell>
          <cell r="AL29" t="str">
            <v>Consignacio</v>
          </cell>
          <cell r="AM29" t="str">
            <v>JUANCHO-1927@HOTMAIL.COM</v>
          </cell>
          <cell r="AN29" t="str">
            <v>0</v>
          </cell>
          <cell r="AO29" t="str">
            <v>06</v>
          </cell>
          <cell r="AP29" t="str">
            <v>MECANICO DE LLANTAS AG II</v>
          </cell>
          <cell r="AQ29" t="str">
            <v>CO00000380</v>
          </cell>
        </row>
        <row r="30">
          <cell r="B30">
            <v>16890102</v>
          </cell>
          <cell r="C30" t="str">
            <v>FLORIDA</v>
          </cell>
          <cell r="D30" t="str">
            <v>M</v>
          </cell>
          <cell r="E30" t="str">
            <v>CARRERA 10 15 06</v>
          </cell>
          <cell r="F30" t="str">
            <v>77076130</v>
          </cell>
          <cell r="G30" t="str">
            <v>CANDELARIA</v>
          </cell>
          <cell r="H30" t="str">
            <v>3045996015</v>
          </cell>
          <cell r="I30">
            <v>27526</v>
          </cell>
          <cell r="J30" t="str">
            <v>1624</v>
          </cell>
          <cell r="K30" t="str">
            <v>MAYAGUEZ</v>
          </cell>
          <cell r="L30" t="str">
            <v>001</v>
          </cell>
          <cell r="M30" t="str">
            <v>KAL TIRE SA DE CV SUCURSAL COLOMBIA</v>
          </cell>
          <cell r="N30" t="str">
            <v>0</v>
          </cell>
          <cell r="O30" t="str">
            <v>Normal</v>
          </cell>
          <cell r="P30">
            <v>43648</v>
          </cell>
          <cell r="Q30" t="str">
            <v>99/99/9999</v>
          </cell>
          <cell r="R30" t="str">
            <v>01</v>
          </cell>
          <cell r="S30" t="str">
            <v>PORVENIR</v>
          </cell>
          <cell r="T30" t="str">
            <v>A</v>
          </cell>
          <cell r="U30"/>
          <cell r="V30" t="str">
            <v>1763800.00</v>
          </cell>
          <cell r="W30" t="str">
            <v>49</v>
          </cell>
          <cell r="X30" t="str">
            <v>COMPENSAR ENTIDAD PROMOTORA DE SALUD</v>
          </cell>
          <cell r="Y30" t="str">
            <v>32</v>
          </cell>
          <cell r="Z30" t="str">
            <v>PORVENIR S.A.</v>
          </cell>
          <cell r="AA30" t="str">
            <v>13</v>
          </cell>
          <cell r="AB30" t="str">
            <v>COLPATRIA</v>
          </cell>
          <cell r="AC30" t="str">
            <v>006</v>
          </cell>
          <cell r="AD30" t="str">
            <v>MEC.MANT DE LLANTAS</v>
          </cell>
          <cell r="AE30" t="str">
            <v>0013</v>
          </cell>
          <cell r="AF30" t="str">
            <v>BBVA</v>
          </cell>
          <cell r="AG30" t="str">
            <v>06900200491113</v>
          </cell>
          <cell r="AH30" t="str">
            <v>Ahorro</v>
          </cell>
          <cell r="AI30" t="str">
            <v>04</v>
          </cell>
          <cell r="AJ30" t="str">
            <v>COMFENALCO VALLE</v>
          </cell>
          <cell r="AK30" t="str">
            <v>2</v>
          </cell>
          <cell r="AL30" t="str">
            <v>Consignacio</v>
          </cell>
          <cell r="AM30" t="str">
            <v>PANDALESRODRIGUEZHECTOR@GMAIL.COM</v>
          </cell>
          <cell r="AN30" t="str">
            <v>0</v>
          </cell>
          <cell r="AO30" t="str">
            <v>14</v>
          </cell>
          <cell r="AP30" t="str">
            <v>MECANICO DE LLANTAS AG I</v>
          </cell>
          <cell r="AQ30" t="str">
            <v>CO00000161</v>
          </cell>
        </row>
        <row r="31">
          <cell r="B31">
            <v>1113536818</v>
          </cell>
          <cell r="C31" t="str">
            <v>CANDELARIA</v>
          </cell>
          <cell r="D31" t="str">
            <v>M</v>
          </cell>
          <cell r="E31" t="str">
            <v>HACIENDA LA COLOMBIANA</v>
          </cell>
          <cell r="F31" t="str">
            <v>77076130</v>
          </cell>
          <cell r="G31" t="str">
            <v>CANDELARIA</v>
          </cell>
          <cell r="H31"/>
          <cell r="I31">
            <v>35569</v>
          </cell>
          <cell r="J31" t="str">
            <v>1624</v>
          </cell>
          <cell r="K31" t="str">
            <v>MAYAGUEZ</v>
          </cell>
          <cell r="L31" t="str">
            <v>001</v>
          </cell>
          <cell r="M31" t="str">
            <v>KAL TIRE SA DE CV SUCURSAL COLOMBIA</v>
          </cell>
          <cell r="N31" t="str">
            <v>0</v>
          </cell>
          <cell r="O31" t="str">
            <v>Normal</v>
          </cell>
          <cell r="P31">
            <v>44900</v>
          </cell>
          <cell r="Q31" t="str">
            <v>99/99/9999</v>
          </cell>
          <cell r="R31" t="str">
            <v>01</v>
          </cell>
          <cell r="S31" t="str">
            <v>PORVENIR</v>
          </cell>
          <cell r="T31" t="str">
            <v>A</v>
          </cell>
          <cell r="U31"/>
          <cell r="V31" t="str">
            <v>1763800.00</v>
          </cell>
          <cell r="W31" t="str">
            <v>14</v>
          </cell>
          <cell r="X31" t="str">
            <v>NUEVA EPS</v>
          </cell>
          <cell r="Y31" t="str">
            <v>32</v>
          </cell>
          <cell r="Z31" t="str">
            <v>PORVENIR S.A.</v>
          </cell>
          <cell r="AA31" t="str">
            <v>13</v>
          </cell>
          <cell r="AB31" t="str">
            <v>COLPATRIA</v>
          </cell>
          <cell r="AC31" t="str">
            <v>006</v>
          </cell>
          <cell r="AD31" t="str">
            <v>MEC.MANT DE LLANTAS</v>
          </cell>
          <cell r="AE31" t="str">
            <v>0013</v>
          </cell>
          <cell r="AF31" t="str">
            <v>BBVA</v>
          </cell>
          <cell r="AG31" t="str">
            <v>09050200131132</v>
          </cell>
          <cell r="AH31" t="str">
            <v>Ahorro</v>
          </cell>
          <cell r="AI31" t="str">
            <v>04</v>
          </cell>
          <cell r="AJ31" t="str">
            <v>COMFENALCO VALLE</v>
          </cell>
          <cell r="AK31" t="str">
            <v>2</v>
          </cell>
          <cell r="AL31" t="str">
            <v>Consignacio</v>
          </cell>
          <cell r="AM31" t="str">
            <v>jersonfeliperamirezcaicedo@gmail.com</v>
          </cell>
          <cell r="AN31" t="str">
            <v>0</v>
          </cell>
          <cell r="AO31" t="str">
            <v>14</v>
          </cell>
          <cell r="AP31" t="str">
            <v>MECANICO DE LLANTAS AG I</v>
          </cell>
          <cell r="AQ31" t="str">
            <v>CO00000338</v>
          </cell>
        </row>
        <row r="32">
          <cell r="B32">
            <v>94469902</v>
          </cell>
          <cell r="C32" t="str">
            <v>CANDELARIA</v>
          </cell>
          <cell r="D32" t="str">
            <v>M</v>
          </cell>
          <cell r="E32" t="str">
            <v>CARRERA 1 3 28</v>
          </cell>
          <cell r="F32" t="str">
            <v>77076130</v>
          </cell>
          <cell r="G32" t="str">
            <v>CANDELARIA</v>
          </cell>
          <cell r="H32" t="str">
            <v>3103691602</v>
          </cell>
          <cell r="I32">
            <v>29424</v>
          </cell>
          <cell r="J32" t="str">
            <v>1624</v>
          </cell>
          <cell r="K32" t="str">
            <v>MAYAGUEZ</v>
          </cell>
          <cell r="L32" t="str">
            <v>001</v>
          </cell>
          <cell r="M32" t="str">
            <v>KAL TIRE SA DE CV SUCURSAL COLOMBIA</v>
          </cell>
          <cell r="N32" t="str">
            <v>0</v>
          </cell>
          <cell r="O32" t="str">
            <v>Normal</v>
          </cell>
          <cell r="P32">
            <v>40375</v>
          </cell>
          <cell r="Q32" t="str">
            <v>99/99/9999</v>
          </cell>
          <cell r="R32" t="str">
            <v>04</v>
          </cell>
          <cell r="S32" t="str">
            <v>PROTECCION</v>
          </cell>
          <cell r="T32" t="str">
            <v>A</v>
          </cell>
          <cell r="U32"/>
          <cell r="V32" t="str">
            <v>1763800.00</v>
          </cell>
          <cell r="W32" t="str">
            <v>03</v>
          </cell>
          <cell r="X32" t="str">
            <v>SALUD TOTAL S.A.</v>
          </cell>
          <cell r="Y32" t="str">
            <v>32</v>
          </cell>
          <cell r="Z32" t="str">
            <v>PORVENIR S.A.</v>
          </cell>
          <cell r="AA32" t="str">
            <v>13</v>
          </cell>
          <cell r="AB32" t="str">
            <v>COLPATRIA</v>
          </cell>
          <cell r="AC32" t="str">
            <v>006</v>
          </cell>
          <cell r="AD32" t="str">
            <v>MEC.MANT DE LLANTAS</v>
          </cell>
          <cell r="AE32" t="str">
            <v>07</v>
          </cell>
          <cell r="AF32" t="str">
            <v>BANCOLOMBIA</v>
          </cell>
          <cell r="AG32" t="str">
            <v>86482210157</v>
          </cell>
          <cell r="AH32" t="str">
            <v>Ahorro</v>
          </cell>
          <cell r="AI32" t="str">
            <v>04</v>
          </cell>
          <cell r="AJ32" t="str">
            <v>COMFENALCO VALLE</v>
          </cell>
          <cell r="AK32" t="str">
            <v>2</v>
          </cell>
          <cell r="AL32" t="str">
            <v>Consignacio</v>
          </cell>
          <cell r="AM32" t="str">
            <v>WILMARRECALDEA@GMAIL.COM</v>
          </cell>
          <cell r="AN32" t="str">
            <v>0</v>
          </cell>
          <cell r="AO32" t="str">
            <v>14</v>
          </cell>
          <cell r="AP32" t="str">
            <v>MECANICO DE LLANTAS AG I</v>
          </cell>
          <cell r="AQ32" t="str">
            <v>CO00000175</v>
          </cell>
        </row>
        <row r="33">
          <cell r="B33">
            <v>1114888948</v>
          </cell>
          <cell r="C33" t="str">
            <v>FLORIDA</v>
          </cell>
          <cell r="D33" t="str">
            <v>F</v>
          </cell>
          <cell r="E33" t="str">
            <v>CRA 32A</v>
          </cell>
          <cell r="F33" t="str">
            <v>77076275</v>
          </cell>
          <cell r="G33" t="str">
            <v>FLORIDA</v>
          </cell>
          <cell r="H33" t="str">
            <v>3233219346</v>
          </cell>
          <cell r="I33">
            <v>33983</v>
          </cell>
          <cell r="J33" t="str">
            <v>1624</v>
          </cell>
          <cell r="K33" t="str">
            <v>MAYAGUEZ</v>
          </cell>
          <cell r="L33" t="str">
            <v>001</v>
          </cell>
          <cell r="M33" t="str">
            <v>KAL TIRE SA DE CV SUCURSAL COLOMBIA</v>
          </cell>
          <cell r="N33" t="str">
            <v>0</v>
          </cell>
          <cell r="O33" t="str">
            <v>Normal</v>
          </cell>
          <cell r="P33">
            <v>44431</v>
          </cell>
          <cell r="Q33" t="str">
            <v>99/99/9999</v>
          </cell>
          <cell r="R33" t="str">
            <v>04</v>
          </cell>
          <cell r="S33" t="str">
            <v>PROTECCION</v>
          </cell>
          <cell r="T33" t="str">
            <v>A</v>
          </cell>
          <cell r="U33"/>
          <cell r="V33" t="str">
            <v>3916600.00</v>
          </cell>
          <cell r="W33" t="str">
            <v>17</v>
          </cell>
          <cell r="X33" t="str">
            <v>SERVICIO OCCIDENTAL DE SALUD S.O.S</v>
          </cell>
          <cell r="Y33" t="str">
            <v>32</v>
          </cell>
          <cell r="Z33" t="str">
            <v>PORVENIR S.A.</v>
          </cell>
          <cell r="AA33" t="str">
            <v>13</v>
          </cell>
          <cell r="AB33" t="str">
            <v>COLPATRIA</v>
          </cell>
          <cell r="AC33" t="str">
            <v>003</v>
          </cell>
          <cell r="AD33" t="str">
            <v>SUPERVISORES</v>
          </cell>
          <cell r="AE33" t="str">
            <v>0013</v>
          </cell>
          <cell r="AF33" t="str">
            <v>BBVA</v>
          </cell>
          <cell r="AG33" t="str">
            <v>03950200231863</v>
          </cell>
          <cell r="AH33" t="str">
            <v>Ahorro</v>
          </cell>
          <cell r="AI33" t="str">
            <v>04</v>
          </cell>
          <cell r="AJ33" t="str">
            <v>COMFENALCO VALLE</v>
          </cell>
          <cell r="AK33" t="str">
            <v>2</v>
          </cell>
          <cell r="AL33" t="str">
            <v>Consignacio</v>
          </cell>
          <cell r="AM33" t="str">
            <v>NAYLEN_RESTREPO@KALTIRE.COM</v>
          </cell>
          <cell r="AN33" t="str">
            <v>0</v>
          </cell>
          <cell r="AO33" t="str">
            <v>02</v>
          </cell>
          <cell r="AP33" t="str">
            <v>SUPERVISOR SST</v>
          </cell>
          <cell r="AQ33" t="str">
            <v>CO00000282</v>
          </cell>
        </row>
        <row r="34">
          <cell r="B34">
            <v>1006362436</v>
          </cell>
          <cell r="C34" t="str">
            <v>FLORIDA</v>
          </cell>
          <cell r="D34" t="str">
            <v>F</v>
          </cell>
          <cell r="E34" t="str">
            <v>CRA 14A 3 45</v>
          </cell>
          <cell r="F34" t="str">
            <v>77076111</v>
          </cell>
          <cell r="G34" t="str">
            <v>BUGA</v>
          </cell>
          <cell r="H34" t="str">
            <v>3206058886</v>
          </cell>
          <cell r="I34">
            <v>37740</v>
          </cell>
          <cell r="J34" t="str">
            <v>1624</v>
          </cell>
          <cell r="K34" t="str">
            <v>MAYAGUEZ</v>
          </cell>
          <cell r="L34" t="str">
            <v>001</v>
          </cell>
          <cell r="M34" t="str">
            <v>KAL TIRE SA DE CV SUCURSAL COLOMBIA</v>
          </cell>
          <cell r="N34" t="str">
            <v>0</v>
          </cell>
          <cell r="O34" t="str">
            <v>Normal</v>
          </cell>
          <cell r="P34">
            <v>45261</v>
          </cell>
          <cell r="Q34" t="str">
            <v>99/99/9999</v>
          </cell>
          <cell r="R34"/>
          <cell r="S34" t="str">
            <v>FONDOS DE CESANTIAS NO EXISTE</v>
          </cell>
          <cell r="T34" t="str">
            <v>A</v>
          </cell>
          <cell r="U34"/>
          <cell r="V34" t="str">
            <v>1300000.00</v>
          </cell>
          <cell r="W34" t="str">
            <v>17</v>
          </cell>
          <cell r="X34" t="str">
            <v>SERVICIO OCCIDENTAL DE SALUD S.O.S</v>
          </cell>
          <cell r="Y34" t="str">
            <v>98</v>
          </cell>
          <cell r="Z34" t="str">
            <v>AFP PARA APRENDICES</v>
          </cell>
          <cell r="AA34" t="str">
            <v>13</v>
          </cell>
          <cell r="AB34" t="str">
            <v>COLPATRIA</v>
          </cell>
          <cell r="AC34" t="str">
            <v>0011</v>
          </cell>
          <cell r="AD34" t="str">
            <v>APRENDIZ SENA</v>
          </cell>
          <cell r="AE34" t="str">
            <v>0013</v>
          </cell>
          <cell r="AF34" t="str">
            <v>BBVA</v>
          </cell>
          <cell r="AG34" t="str">
            <v>09030200002158</v>
          </cell>
          <cell r="AH34" t="str">
            <v>Ahorro</v>
          </cell>
          <cell r="AI34" t="str">
            <v>99</v>
          </cell>
          <cell r="AJ34" t="str">
            <v>CAJA APRENDIZ</v>
          </cell>
          <cell r="AK34" t="str">
            <v>2</v>
          </cell>
          <cell r="AL34" t="str">
            <v>Consignacio</v>
          </cell>
          <cell r="AM34" t="str">
            <v>LINAMARIARODRIGUEZ330@GMAIL.COM</v>
          </cell>
          <cell r="AN34" t="str">
            <v>0</v>
          </cell>
          <cell r="AO34" t="str">
            <v>02</v>
          </cell>
          <cell r="AP34" t="str">
            <v>APRENDIZ SENA</v>
          </cell>
          <cell r="AQ34" t="str">
            <v>CO00000390</v>
          </cell>
        </row>
        <row r="35">
          <cell r="B35">
            <v>1112222321</v>
          </cell>
          <cell r="C35" t="str">
            <v>PRADERA</v>
          </cell>
          <cell r="D35" t="str">
            <v>M</v>
          </cell>
          <cell r="E35" t="str">
            <v>CRA 2</v>
          </cell>
          <cell r="F35" t="str">
            <v>77076563</v>
          </cell>
          <cell r="G35" t="str">
            <v>PRADERA</v>
          </cell>
          <cell r="H35" t="str">
            <v>3207330216</v>
          </cell>
          <cell r="I35">
            <v>32615</v>
          </cell>
          <cell r="J35" t="str">
            <v>1624</v>
          </cell>
          <cell r="K35" t="str">
            <v>MAYAGUEZ</v>
          </cell>
          <cell r="L35" t="str">
            <v>001</v>
          </cell>
          <cell r="M35" t="str">
            <v>KAL TIRE SA DE CV SUCURSAL COLOMBIA</v>
          </cell>
          <cell r="N35" t="str">
            <v>0</v>
          </cell>
          <cell r="O35" t="str">
            <v>Normal</v>
          </cell>
          <cell r="P35">
            <v>44013</v>
          </cell>
          <cell r="Q35" t="str">
            <v>99/99/9999</v>
          </cell>
          <cell r="R35" t="str">
            <v>04</v>
          </cell>
          <cell r="S35" t="str">
            <v>PROTECCION</v>
          </cell>
          <cell r="T35" t="str">
            <v>A</v>
          </cell>
          <cell r="U35"/>
          <cell r="V35" t="str">
            <v>1763800.00</v>
          </cell>
          <cell r="W35" t="str">
            <v>17</v>
          </cell>
          <cell r="X35" t="str">
            <v>SERVICIO OCCIDENTAL DE SALUD S.O.S</v>
          </cell>
          <cell r="Y35" t="str">
            <v>31</v>
          </cell>
          <cell r="Z35" t="str">
            <v>PROTECCION S.A.</v>
          </cell>
          <cell r="AA35" t="str">
            <v>13</v>
          </cell>
          <cell r="AB35" t="str">
            <v>COLPATRIA</v>
          </cell>
          <cell r="AC35" t="str">
            <v>006</v>
          </cell>
          <cell r="AD35" t="str">
            <v>MEC.MANT DE LLANTAS</v>
          </cell>
          <cell r="AE35" t="str">
            <v>0013</v>
          </cell>
          <cell r="AF35" t="str">
            <v>BBVA</v>
          </cell>
          <cell r="AG35" t="str">
            <v>06900200536719</v>
          </cell>
          <cell r="AH35" t="str">
            <v>Ahorro</v>
          </cell>
          <cell r="AI35" t="str">
            <v>04</v>
          </cell>
          <cell r="AJ35" t="str">
            <v>COMFENALCO VALLE</v>
          </cell>
          <cell r="AK35" t="str">
            <v>2</v>
          </cell>
          <cell r="AL35" t="str">
            <v>Consignacio</v>
          </cell>
          <cell r="AM35" t="str">
            <v>y1989_vv@hotmail.com</v>
          </cell>
          <cell r="AN35" t="str">
            <v>0</v>
          </cell>
          <cell r="AO35" t="str">
            <v>14</v>
          </cell>
          <cell r="AP35" t="str">
            <v>MECANICO DE LLANTAS AG I</v>
          </cell>
          <cell r="AQ35" t="str">
            <v>CO00000247</v>
          </cell>
        </row>
        <row r="36">
          <cell r="B36">
            <v>1112218508</v>
          </cell>
          <cell r="C36" t="str">
            <v>PRADERA</v>
          </cell>
          <cell r="D36" t="str">
            <v>M</v>
          </cell>
          <cell r="E36" t="str">
            <v>CR 07 04 08</v>
          </cell>
          <cell r="F36" t="str">
            <v>77076563</v>
          </cell>
          <cell r="G36" t="str">
            <v>PRADERA</v>
          </cell>
          <cell r="H36" t="str">
            <v>3217739600</v>
          </cell>
          <cell r="I36">
            <v>31544</v>
          </cell>
          <cell r="J36" t="str">
            <v>1624</v>
          </cell>
          <cell r="K36" t="str">
            <v>MAYAGUEZ</v>
          </cell>
          <cell r="L36" t="str">
            <v>001</v>
          </cell>
          <cell r="M36" t="str">
            <v>KAL TIRE SA DE CV SUCURSAL COLOMBIA</v>
          </cell>
          <cell r="N36" t="str">
            <v>0</v>
          </cell>
          <cell r="O36" t="str">
            <v>Normal</v>
          </cell>
          <cell r="P36">
            <v>45188</v>
          </cell>
          <cell r="Q36" t="str">
            <v>99/99/9999</v>
          </cell>
          <cell r="R36" t="str">
            <v>04</v>
          </cell>
          <cell r="S36" t="str">
            <v>PROTECCION</v>
          </cell>
          <cell r="T36" t="str">
            <v>A</v>
          </cell>
          <cell r="U36"/>
          <cell r="V36" t="str">
            <v>1628300.00</v>
          </cell>
          <cell r="W36" t="str">
            <v>17</v>
          </cell>
          <cell r="X36" t="str">
            <v>SERVICIO OCCIDENTAL DE SALUD S.O.S</v>
          </cell>
          <cell r="Y36" t="str">
            <v>41</v>
          </cell>
          <cell r="Z36" t="str">
            <v>COLPENSIONES</v>
          </cell>
          <cell r="AA36" t="str">
            <v>13</v>
          </cell>
          <cell r="AB36" t="str">
            <v>COLPATRIA</v>
          </cell>
          <cell r="AC36" t="str">
            <v>006</v>
          </cell>
          <cell r="AD36" t="str">
            <v>MEC.MANT DE LLANTAS</v>
          </cell>
          <cell r="AE36" t="str">
            <v>0013</v>
          </cell>
          <cell r="AF36" t="str">
            <v>BBVA</v>
          </cell>
          <cell r="AG36" t="str">
            <v>09050200001115</v>
          </cell>
          <cell r="AH36" t="str">
            <v>Ahorro</v>
          </cell>
          <cell r="AI36" t="str">
            <v>04</v>
          </cell>
          <cell r="AJ36" t="str">
            <v>COMFENALCO VALLE</v>
          </cell>
          <cell r="AK36" t="str">
            <v>2</v>
          </cell>
          <cell r="AL36" t="str">
            <v>Consignacio</v>
          </cell>
          <cell r="AM36" t="str">
            <v>ZACUCHALA@GMAIL.COM</v>
          </cell>
          <cell r="AN36" t="str">
            <v>0</v>
          </cell>
          <cell r="AO36" t="str">
            <v>06</v>
          </cell>
          <cell r="AP36" t="str">
            <v>MECANICO DE LLANTAS AG II</v>
          </cell>
          <cell r="AQ36" t="str">
            <v>CO00000379</v>
          </cell>
        </row>
        <row r="37">
          <cell r="B37">
            <v>1143470162</v>
          </cell>
          <cell r="C37" t="str">
            <v>BARRANQUILLA</v>
          </cell>
          <cell r="D37" t="str">
            <v>M</v>
          </cell>
          <cell r="E37" t="str">
            <v>CRA 9B 49 70</v>
          </cell>
          <cell r="F37" t="str">
            <v>77008758</v>
          </cell>
          <cell r="G37" t="str">
            <v>SOLEDAD</v>
          </cell>
          <cell r="H37" t="str">
            <v>3008872849</v>
          </cell>
          <cell r="I37">
            <v>36473</v>
          </cell>
          <cell r="J37" t="str">
            <v>1626</v>
          </cell>
          <cell r="K37" t="str">
            <v>REPUBLICA DOMINICANA</v>
          </cell>
          <cell r="L37" t="str">
            <v>001</v>
          </cell>
          <cell r="M37" t="str">
            <v>KAL TIRE SA DE CV SUCURSAL COLOMBIA</v>
          </cell>
          <cell r="N37" t="str">
            <v>0</v>
          </cell>
          <cell r="O37" t="str">
            <v>Normal</v>
          </cell>
          <cell r="P37">
            <v>45133</v>
          </cell>
          <cell r="Q37" t="str">
            <v>99/99/9999</v>
          </cell>
          <cell r="R37" t="str">
            <v>01</v>
          </cell>
          <cell r="S37" t="str">
            <v>PORVENIR</v>
          </cell>
          <cell r="T37" t="str">
            <v>A</v>
          </cell>
          <cell r="U37"/>
          <cell r="V37" t="str">
            <v>2841300.00</v>
          </cell>
          <cell r="W37" t="str">
            <v>06</v>
          </cell>
          <cell r="X37" t="str">
            <v>EPS SURA (ANTES SUSALUD)</v>
          </cell>
          <cell r="Y37" t="str">
            <v>31</v>
          </cell>
          <cell r="Z37" t="str">
            <v>PROTECCION S.A.</v>
          </cell>
          <cell r="AA37" t="str">
            <v>13</v>
          </cell>
          <cell r="AB37" t="str">
            <v>COLPATRIA</v>
          </cell>
          <cell r="AC37" t="str">
            <v>011</v>
          </cell>
          <cell r="AD37" t="str">
            <v>COORDINADORES</v>
          </cell>
          <cell r="AE37" t="str">
            <v>0013</v>
          </cell>
          <cell r="AF37" t="str">
            <v>BBVA</v>
          </cell>
          <cell r="AG37" t="str">
            <v>09020200201466</v>
          </cell>
          <cell r="AH37" t="str">
            <v>Ahorro</v>
          </cell>
          <cell r="AI37" t="str">
            <v>03</v>
          </cell>
          <cell r="AJ37" t="str">
            <v>COMFAMILIAR DEL ATLANTICO</v>
          </cell>
          <cell r="AK37" t="str">
            <v>2</v>
          </cell>
          <cell r="AL37" t="str">
            <v>Consignacio</v>
          </cell>
          <cell r="AM37" t="str">
            <v>FRANKLIN_FORTICH@KALTIRE.COM</v>
          </cell>
          <cell r="AN37" t="str">
            <v>0</v>
          </cell>
          <cell r="AO37" t="str">
            <v>06</v>
          </cell>
          <cell r="AP37" t="str">
            <v>INGENIERO DE SERVICIO TECNICO</v>
          </cell>
          <cell r="AQ37" t="str">
            <v>CO00000316</v>
          </cell>
        </row>
        <row r="38">
          <cell r="B38">
            <v>1065897739</v>
          </cell>
          <cell r="C38" t="str">
            <v>AGUACHICA</v>
          </cell>
          <cell r="D38" t="str">
            <v>M</v>
          </cell>
          <cell r="E38" t="str">
            <v>KRA 40 1 NORTE 55</v>
          </cell>
          <cell r="F38" t="str">
            <v>77020011</v>
          </cell>
          <cell r="G38" t="str">
            <v>AGUACHICA</v>
          </cell>
          <cell r="H38" t="str">
            <v>3145610854</v>
          </cell>
          <cell r="I38">
            <v>34308</v>
          </cell>
          <cell r="J38" t="str">
            <v>1627</v>
          </cell>
          <cell r="K38" t="str">
            <v>CERROMATOSO</v>
          </cell>
          <cell r="L38" t="str">
            <v>001</v>
          </cell>
          <cell r="M38" t="str">
            <v>KAL TIRE SA DE CV SUCURSAL COLOMBIA</v>
          </cell>
          <cell r="N38" t="str">
            <v>0</v>
          </cell>
          <cell r="O38" t="str">
            <v>Normal</v>
          </cell>
          <cell r="P38">
            <v>43411</v>
          </cell>
          <cell r="Q38" t="str">
            <v>99/99/9999</v>
          </cell>
          <cell r="R38" t="str">
            <v>01</v>
          </cell>
          <cell r="S38" t="str">
            <v>PORVENIR</v>
          </cell>
          <cell r="T38" t="str">
            <v>A</v>
          </cell>
          <cell r="U38"/>
          <cell r="V38" t="str">
            <v>3709000.00</v>
          </cell>
          <cell r="W38" t="str">
            <v>05</v>
          </cell>
          <cell r="X38" t="str">
            <v>E.P.S. SANITAS S.A.</v>
          </cell>
          <cell r="Y38" t="str">
            <v>41</v>
          </cell>
          <cell r="Z38" t="str">
            <v>COLPENSIONES</v>
          </cell>
          <cell r="AA38" t="str">
            <v>13</v>
          </cell>
          <cell r="AB38" t="str">
            <v>COLPATRIA</v>
          </cell>
          <cell r="AC38" t="str">
            <v>011</v>
          </cell>
          <cell r="AD38" t="str">
            <v>COORDINADORES</v>
          </cell>
          <cell r="AE38" t="str">
            <v>0013</v>
          </cell>
          <cell r="AF38" t="str">
            <v>BBVA</v>
          </cell>
          <cell r="AG38" t="str">
            <v>08080200063994</v>
          </cell>
          <cell r="AH38" t="str">
            <v>Ahorro</v>
          </cell>
          <cell r="AI38" t="str">
            <v>02</v>
          </cell>
          <cell r="AJ38" t="str">
            <v>COMFACESAR</v>
          </cell>
          <cell r="AK38" t="str">
            <v>2</v>
          </cell>
          <cell r="AL38" t="str">
            <v>Consignacio</v>
          </cell>
          <cell r="AM38"/>
          <cell r="AN38" t="str">
            <v>0</v>
          </cell>
          <cell r="AO38" t="str">
            <v>06</v>
          </cell>
          <cell r="AP38" t="str">
            <v>INGENIERO DE SERVICIO TECNICO</v>
          </cell>
          <cell r="AQ38" t="str">
            <v>CO00000153</v>
          </cell>
        </row>
        <row r="39">
          <cell r="B39">
            <v>73376944</v>
          </cell>
          <cell r="C39" t="str">
            <v>ZAMBRANO</v>
          </cell>
          <cell r="D39" t="str">
            <v>M</v>
          </cell>
          <cell r="E39" t="str">
            <v>CALLE 54 C 40 B 28</v>
          </cell>
          <cell r="F39" t="str">
            <v>77008758</v>
          </cell>
          <cell r="G39" t="str">
            <v>SOLEDAD</v>
          </cell>
          <cell r="H39" t="str">
            <v>3642584</v>
          </cell>
          <cell r="I39">
            <v>28026</v>
          </cell>
          <cell r="J39" t="str">
            <v>1629</v>
          </cell>
          <cell r="K39" t="str">
            <v>OPM OPERACION MINERA</v>
          </cell>
          <cell r="L39" t="str">
            <v>001</v>
          </cell>
          <cell r="M39" t="str">
            <v>KAL TIRE SA DE CV SUCURSAL COLOMBIA</v>
          </cell>
          <cell r="N39" t="str">
            <v>0</v>
          </cell>
          <cell r="O39" t="str">
            <v>Normal</v>
          </cell>
          <cell r="P39">
            <v>44854</v>
          </cell>
          <cell r="Q39" t="str">
            <v>99/99/9999</v>
          </cell>
          <cell r="R39" t="str">
            <v>01</v>
          </cell>
          <cell r="S39" t="str">
            <v>PORVENIR</v>
          </cell>
          <cell r="T39" t="str">
            <v>A</v>
          </cell>
          <cell r="U39"/>
          <cell r="V39" t="str">
            <v>2290600.00</v>
          </cell>
          <cell r="W39" t="str">
            <v>06</v>
          </cell>
          <cell r="X39" t="str">
            <v>EPS SURA (ANTES SUSALUD)</v>
          </cell>
          <cell r="Y39" t="str">
            <v>55</v>
          </cell>
          <cell r="Z39" t="str">
            <v>PORVENIR ALTO RIESGO</v>
          </cell>
          <cell r="AA39" t="str">
            <v>13</v>
          </cell>
          <cell r="AB39" t="str">
            <v>COLPATRIA</v>
          </cell>
          <cell r="AC39" t="str">
            <v>006</v>
          </cell>
          <cell r="AD39" t="str">
            <v>MEC.MANT DE LLANTAS</v>
          </cell>
          <cell r="AE39" t="str">
            <v>0013</v>
          </cell>
          <cell r="AF39" t="str">
            <v>BBVA</v>
          </cell>
          <cell r="AG39" t="str">
            <v>01110200071254</v>
          </cell>
          <cell r="AH39" t="str">
            <v>Ahorro</v>
          </cell>
          <cell r="AI39" t="str">
            <v>03</v>
          </cell>
          <cell r="AJ39" t="str">
            <v>COMFAMILIAR DEL ATLANTICO</v>
          </cell>
          <cell r="AK39" t="str">
            <v>2</v>
          </cell>
          <cell r="AL39" t="str">
            <v>Consignacio</v>
          </cell>
          <cell r="AM39"/>
          <cell r="AN39" t="str">
            <v>1</v>
          </cell>
          <cell r="AO39" t="str">
            <v>11</v>
          </cell>
          <cell r="AP39" t="str">
            <v>MECANICO DE LLANTAS IV</v>
          </cell>
          <cell r="AQ39" t="str">
            <v>CO00000157</v>
          </cell>
        </row>
        <row r="40">
          <cell r="B40">
            <v>73269182</v>
          </cell>
          <cell r="C40" t="str">
            <v>CALAMAR</v>
          </cell>
          <cell r="D40" t="str">
            <v>M</v>
          </cell>
          <cell r="E40" t="str">
            <v>CALLE 74 35</v>
          </cell>
          <cell r="F40" t="str">
            <v>77047001</v>
          </cell>
          <cell r="G40" t="str">
            <v>SANTA MARTA</v>
          </cell>
          <cell r="H40" t="str">
            <v>3135358691</v>
          </cell>
          <cell r="I40">
            <v>28142</v>
          </cell>
          <cell r="J40" t="str">
            <v>163101</v>
          </cell>
          <cell r="K40" t="str">
            <v>SERVITECA</v>
          </cell>
          <cell r="L40" t="str">
            <v>001</v>
          </cell>
          <cell r="M40" t="str">
            <v>KAL TIRE SA DE CV SUCURSAL COLOMBIA</v>
          </cell>
          <cell r="N40" t="str">
            <v>0</v>
          </cell>
          <cell r="O40" t="str">
            <v>Normal</v>
          </cell>
          <cell r="P40">
            <v>40360</v>
          </cell>
          <cell r="Q40" t="str">
            <v>99/99/9999</v>
          </cell>
          <cell r="R40" t="str">
            <v>04</v>
          </cell>
          <cell r="S40" t="str">
            <v>PROTECCION</v>
          </cell>
          <cell r="T40" t="str">
            <v>A</v>
          </cell>
          <cell r="U40"/>
          <cell r="V40" t="str">
            <v>2290600.00</v>
          </cell>
          <cell r="W40" t="str">
            <v>03</v>
          </cell>
          <cell r="X40" t="str">
            <v>SALUD TOTAL S.A.</v>
          </cell>
          <cell r="Y40" t="str">
            <v>41</v>
          </cell>
          <cell r="Z40" t="str">
            <v>COLPENSIONES</v>
          </cell>
          <cell r="AA40" t="str">
            <v>13</v>
          </cell>
          <cell r="AB40" t="str">
            <v>COLPATRIA</v>
          </cell>
          <cell r="AC40" t="str">
            <v>006</v>
          </cell>
          <cell r="AD40" t="str">
            <v>MEC.MANT DE LLANTAS</v>
          </cell>
          <cell r="AE40" t="str">
            <v>0013</v>
          </cell>
          <cell r="AF40" t="str">
            <v>BBVA</v>
          </cell>
          <cell r="AG40" t="str">
            <v>08050200562535</v>
          </cell>
          <cell r="AH40" t="str">
            <v>Ahorro</v>
          </cell>
          <cell r="AI40" t="str">
            <v>03</v>
          </cell>
          <cell r="AJ40" t="str">
            <v>COMFAMILIAR DEL ATLANTICO</v>
          </cell>
          <cell r="AK40" t="str">
            <v>2</v>
          </cell>
          <cell r="AL40" t="str">
            <v>Consignacio</v>
          </cell>
          <cell r="AM40"/>
          <cell r="AN40" t="str">
            <v>0</v>
          </cell>
          <cell r="AO40" t="str">
            <v>07</v>
          </cell>
          <cell r="AP40" t="str">
            <v>MECANICO DE LLANTAS COMERCIAL I</v>
          </cell>
          <cell r="AQ40" t="str">
            <v>CO00000156</v>
          </cell>
        </row>
        <row r="41">
          <cell r="B41">
            <v>1119838815</v>
          </cell>
          <cell r="C41" t="str">
            <v>URUMITA</v>
          </cell>
          <cell r="D41" t="str">
            <v>M</v>
          </cell>
          <cell r="E41" t="str">
            <v>CALLE 2 3 14 PORVENIR</v>
          </cell>
          <cell r="F41" t="str">
            <v>77044855</v>
          </cell>
          <cell r="G41" t="str">
            <v>URUMITA</v>
          </cell>
          <cell r="H41"/>
          <cell r="I41">
            <v>34070</v>
          </cell>
          <cell r="J41" t="str">
            <v>1634</v>
          </cell>
          <cell r="K41" t="str">
            <v>DRUMMOND</v>
          </cell>
          <cell r="L41" t="str">
            <v>001</v>
          </cell>
          <cell r="M41" t="str">
            <v>KAL TIRE SA DE CV SUCURSAL COLOMBIA</v>
          </cell>
          <cell r="N41" t="str">
            <v>0</v>
          </cell>
          <cell r="O41" t="str">
            <v>Normal</v>
          </cell>
          <cell r="P41">
            <v>42982</v>
          </cell>
          <cell r="Q41" t="str">
            <v>99/99/9999</v>
          </cell>
          <cell r="R41" t="str">
            <v>01</v>
          </cell>
          <cell r="S41" t="str">
            <v>PORVENIR</v>
          </cell>
          <cell r="T41" t="str">
            <v>A</v>
          </cell>
          <cell r="U41"/>
          <cell r="V41" t="str">
            <v>3035800.00</v>
          </cell>
          <cell r="W41" t="str">
            <v>03</v>
          </cell>
          <cell r="X41" t="str">
            <v>SALUD TOTAL S.A.</v>
          </cell>
          <cell r="Y41" t="str">
            <v>32</v>
          </cell>
          <cell r="Z41" t="str">
            <v>PORVENIR S.A.</v>
          </cell>
          <cell r="AA41" t="str">
            <v>13</v>
          </cell>
          <cell r="AB41" t="str">
            <v>COLPATRIA</v>
          </cell>
          <cell r="AC41" t="str">
            <v>005</v>
          </cell>
          <cell r="AD41" t="str">
            <v>REPARADORES</v>
          </cell>
          <cell r="AE41" t="str">
            <v>51</v>
          </cell>
          <cell r="AF41" t="str">
            <v>DAVIVIENDA</v>
          </cell>
          <cell r="AG41" t="str">
            <v>0550488443439044</v>
          </cell>
          <cell r="AH41" t="str">
            <v>Ahorro</v>
          </cell>
          <cell r="AI41" t="str">
            <v>01</v>
          </cell>
          <cell r="AJ41" t="str">
            <v>COMFAMILIAR DE LA GUAJIRA</v>
          </cell>
          <cell r="AK41" t="str">
            <v>2</v>
          </cell>
          <cell r="AL41" t="str">
            <v>Consignacio</v>
          </cell>
          <cell r="AM41"/>
          <cell r="AN41" t="str">
            <v>1</v>
          </cell>
          <cell r="AO41" t="str">
            <v>03</v>
          </cell>
          <cell r="AP41" t="str">
            <v>TECNICO REPARADOR OTR I</v>
          </cell>
          <cell r="AQ41" t="str">
            <v>CO00000001</v>
          </cell>
        </row>
        <row r="42">
          <cell r="B42">
            <v>80849983</v>
          </cell>
          <cell r="C42" t="str">
            <v>BOGOTA</v>
          </cell>
          <cell r="D42" t="str">
            <v>M</v>
          </cell>
          <cell r="E42" t="str">
            <v>CRA 23 68C 28</v>
          </cell>
          <cell r="F42" t="str">
            <v>77008001</v>
          </cell>
          <cell r="G42" t="str">
            <v>BARRANQUILLA</v>
          </cell>
          <cell r="H42" t="str">
            <v>3163420671</v>
          </cell>
          <cell r="I42">
            <v>30862</v>
          </cell>
          <cell r="J42" t="str">
            <v>1634</v>
          </cell>
          <cell r="K42" t="str">
            <v>DRUMMOND</v>
          </cell>
          <cell r="L42" t="str">
            <v>001</v>
          </cell>
          <cell r="M42" t="str">
            <v>KAL TIRE SA DE CV SUCURSAL COLOMBIA</v>
          </cell>
          <cell r="N42" t="str">
            <v>0</v>
          </cell>
          <cell r="O42" t="str">
            <v>Normal</v>
          </cell>
          <cell r="P42">
            <v>40345</v>
          </cell>
          <cell r="Q42" t="str">
            <v>99/99/9999</v>
          </cell>
          <cell r="R42" t="str">
            <v>03</v>
          </cell>
          <cell r="S42" t="str">
            <v>FONDO NACIONAL DEL AHORRO</v>
          </cell>
          <cell r="T42" t="str">
            <v>A</v>
          </cell>
          <cell r="U42"/>
          <cell r="V42" t="str">
            <v>8682300.00</v>
          </cell>
          <cell r="W42" t="str">
            <v>06</v>
          </cell>
          <cell r="X42" t="str">
            <v>EPS SURA (ANTES SUSALUD)</v>
          </cell>
          <cell r="Y42" t="str">
            <v>41</v>
          </cell>
          <cell r="Z42" t="str">
            <v>COLPENSIONES</v>
          </cell>
          <cell r="AA42" t="str">
            <v>13</v>
          </cell>
          <cell r="AB42" t="str">
            <v>COLPATRIA</v>
          </cell>
          <cell r="AC42" t="str">
            <v>003</v>
          </cell>
          <cell r="AD42" t="str">
            <v>SUPERVISORES</v>
          </cell>
          <cell r="AE42" t="str">
            <v>51</v>
          </cell>
          <cell r="AF42" t="str">
            <v>DAVIVIENDA</v>
          </cell>
          <cell r="AG42" t="str">
            <v>0550027900084578</v>
          </cell>
          <cell r="AH42" t="str">
            <v>Ahorro</v>
          </cell>
          <cell r="AI42" t="str">
            <v>03</v>
          </cell>
          <cell r="AJ42" t="str">
            <v>COMFAMILIAR DEL ATLANTICO</v>
          </cell>
          <cell r="AK42" t="str">
            <v>2</v>
          </cell>
          <cell r="AL42" t="str">
            <v>Consignacio</v>
          </cell>
          <cell r="AM42"/>
          <cell r="AN42" t="str">
            <v>0</v>
          </cell>
          <cell r="AO42" t="str">
            <v>07</v>
          </cell>
          <cell r="AP42" t="str">
            <v>SUPERVISOR SENIOR</v>
          </cell>
          <cell r="AQ42" t="str">
            <v>CO00000005</v>
          </cell>
        </row>
        <row r="43">
          <cell r="B43">
            <v>1082864837</v>
          </cell>
          <cell r="C43" t="str">
            <v>SANTA MARTA</v>
          </cell>
          <cell r="D43" t="str">
            <v>F</v>
          </cell>
          <cell r="E43" t="str">
            <v>CONJ RES HIRACA CASA 94</v>
          </cell>
          <cell r="F43" t="str">
            <v>77020001</v>
          </cell>
          <cell r="G43" t="str">
            <v>VALLEDUPAR</v>
          </cell>
          <cell r="H43" t="str">
            <v>5838126</v>
          </cell>
          <cell r="I43">
            <v>31998</v>
          </cell>
          <cell r="J43" t="str">
            <v>1634</v>
          </cell>
          <cell r="K43" t="str">
            <v>DRUMMOND</v>
          </cell>
          <cell r="L43" t="str">
            <v>001</v>
          </cell>
          <cell r="M43" t="str">
            <v>KAL TIRE SA DE CV SUCURSAL COLOMBIA</v>
          </cell>
          <cell r="N43" t="str">
            <v>0</v>
          </cell>
          <cell r="O43" t="str">
            <v>Normal</v>
          </cell>
          <cell r="P43">
            <v>44490</v>
          </cell>
          <cell r="Q43" t="str">
            <v>99/99/9999</v>
          </cell>
          <cell r="R43" t="str">
            <v>01</v>
          </cell>
          <cell r="S43" t="str">
            <v>PORVENIR</v>
          </cell>
          <cell r="T43" t="str">
            <v>A</v>
          </cell>
          <cell r="U43"/>
          <cell r="V43" t="str">
            <v>2934200.00</v>
          </cell>
          <cell r="W43" t="str">
            <v>03</v>
          </cell>
          <cell r="X43" t="str">
            <v>SALUD TOTAL S.A.</v>
          </cell>
          <cell r="Y43" t="str">
            <v>36</v>
          </cell>
          <cell r="Z43" t="str">
            <v>COLFONDOS S.A.</v>
          </cell>
          <cell r="AA43" t="str">
            <v>13</v>
          </cell>
          <cell r="AB43" t="str">
            <v>COLPATRIA</v>
          </cell>
          <cell r="AC43" t="str">
            <v>0002</v>
          </cell>
          <cell r="AD43" t="str">
            <v>AUXILIARES/ Y GENERA</v>
          </cell>
          <cell r="AE43" t="str">
            <v>51</v>
          </cell>
          <cell r="AF43" t="str">
            <v>DAVIVIENDA</v>
          </cell>
          <cell r="AG43" t="str">
            <v>0550488443414336</v>
          </cell>
          <cell r="AH43" t="str">
            <v>Ahorro</v>
          </cell>
          <cell r="AI43" t="str">
            <v>02</v>
          </cell>
          <cell r="AJ43" t="str">
            <v>COMFACESAR</v>
          </cell>
          <cell r="AK43" t="str">
            <v>2</v>
          </cell>
          <cell r="AL43" t="str">
            <v>Consignacio</v>
          </cell>
          <cell r="AM43" t="str">
            <v>carlos_bejarano@kaltire.com</v>
          </cell>
          <cell r="AN43" t="str">
            <v>0</v>
          </cell>
          <cell r="AO43" t="str">
            <v>08</v>
          </cell>
          <cell r="AP43" t="str">
            <v>ASISTENTE SST</v>
          </cell>
          <cell r="AQ43" t="str">
            <v>CO00000009</v>
          </cell>
        </row>
        <row r="44">
          <cell r="B44">
            <v>1118807428</v>
          </cell>
          <cell r="C44" t="str">
            <v>RIOHACHA</v>
          </cell>
          <cell r="D44" t="str">
            <v>M</v>
          </cell>
          <cell r="E44" t="str">
            <v>CALLE 14F No 20 87</v>
          </cell>
          <cell r="F44" t="str">
            <v>77044001</v>
          </cell>
          <cell r="G44" t="str">
            <v>RIOHACHA</v>
          </cell>
          <cell r="H44" t="str">
            <v>3116832968</v>
          </cell>
          <cell r="I44">
            <v>31813</v>
          </cell>
          <cell r="J44" t="str">
            <v>1634</v>
          </cell>
          <cell r="K44" t="str">
            <v>DRUMMOND</v>
          </cell>
          <cell r="L44" t="str">
            <v>001</v>
          </cell>
          <cell r="M44" t="str">
            <v>KAL TIRE SA DE CV SUCURSAL COLOMBIA</v>
          </cell>
          <cell r="N44" t="str">
            <v>0</v>
          </cell>
          <cell r="O44" t="str">
            <v>Normal</v>
          </cell>
          <cell r="P44">
            <v>41655</v>
          </cell>
          <cell r="Q44" t="str">
            <v>99/99/9999</v>
          </cell>
          <cell r="R44" t="str">
            <v>01</v>
          </cell>
          <cell r="S44" t="str">
            <v>PORVENIR</v>
          </cell>
          <cell r="T44" t="str">
            <v>A</v>
          </cell>
          <cell r="U44"/>
          <cell r="V44" t="str">
            <v>3234700.00</v>
          </cell>
          <cell r="W44" t="str">
            <v>03</v>
          </cell>
          <cell r="X44" t="str">
            <v>SALUD TOTAL S.A.</v>
          </cell>
          <cell r="Y44" t="str">
            <v>41</v>
          </cell>
          <cell r="Z44" t="str">
            <v>COLPENSIONES</v>
          </cell>
          <cell r="AA44" t="str">
            <v>13</v>
          </cell>
          <cell r="AB44" t="str">
            <v>COLPATRIA</v>
          </cell>
          <cell r="AC44" t="str">
            <v>006</v>
          </cell>
          <cell r="AD44" t="str">
            <v>MEC.MANT DE LLANTAS</v>
          </cell>
          <cell r="AE44" t="str">
            <v>51</v>
          </cell>
          <cell r="AF44" t="str">
            <v>DAVIVIENDA</v>
          </cell>
          <cell r="AG44" t="str">
            <v>0550027900085534</v>
          </cell>
          <cell r="AH44" t="str">
            <v>Ahorro</v>
          </cell>
          <cell r="AI44" t="str">
            <v>01</v>
          </cell>
          <cell r="AJ44" t="str">
            <v>COMFAMILIAR DE LA GUAJIRA</v>
          </cell>
          <cell r="AK44" t="str">
            <v>2</v>
          </cell>
          <cell r="AL44" t="str">
            <v>Consignacio</v>
          </cell>
          <cell r="AM44"/>
          <cell r="AN44" t="str">
            <v>1</v>
          </cell>
          <cell r="AO44" t="str">
            <v>02</v>
          </cell>
          <cell r="AP44" t="str">
            <v>MECANICO DE LLANTAS I</v>
          </cell>
          <cell r="AQ44" t="str">
            <v>CO00000010</v>
          </cell>
        </row>
        <row r="45">
          <cell r="B45">
            <v>5164520</v>
          </cell>
          <cell r="C45" t="str">
            <v>SAN JUAN DEL CESAR</v>
          </cell>
          <cell r="D45" t="str">
            <v>M</v>
          </cell>
          <cell r="E45" t="str">
            <v>CALLE 10 17 07</v>
          </cell>
          <cell r="F45" t="str">
            <v>77044001</v>
          </cell>
          <cell r="G45" t="str">
            <v>RIOHACHA</v>
          </cell>
          <cell r="H45" t="str">
            <v>3178945856</v>
          </cell>
          <cell r="I45">
            <v>29365</v>
          </cell>
          <cell r="J45" t="str">
            <v>1634</v>
          </cell>
          <cell r="K45" t="str">
            <v>DRUMMOND</v>
          </cell>
          <cell r="L45" t="str">
            <v>001</v>
          </cell>
          <cell r="M45" t="str">
            <v>KAL TIRE SA DE CV SUCURSAL COLOMBIA</v>
          </cell>
          <cell r="N45" t="str">
            <v>0</v>
          </cell>
          <cell r="O45" t="str">
            <v>Normal</v>
          </cell>
          <cell r="P45">
            <v>41655</v>
          </cell>
          <cell r="Q45" t="str">
            <v>99/99/9999</v>
          </cell>
          <cell r="R45" t="str">
            <v>01</v>
          </cell>
          <cell r="S45" t="str">
            <v>PORVENIR</v>
          </cell>
          <cell r="T45" t="str">
            <v>A</v>
          </cell>
          <cell r="U45"/>
          <cell r="V45" t="str">
            <v>3234700.00</v>
          </cell>
          <cell r="W45" t="str">
            <v>14</v>
          </cell>
          <cell r="X45" t="str">
            <v>NUEVA EPS</v>
          </cell>
          <cell r="Y45" t="str">
            <v>32</v>
          </cell>
          <cell r="Z45" t="str">
            <v>PORVENIR S.A.</v>
          </cell>
          <cell r="AA45" t="str">
            <v>13</v>
          </cell>
          <cell r="AB45" t="str">
            <v>COLPATRIA</v>
          </cell>
          <cell r="AC45" t="str">
            <v>006</v>
          </cell>
          <cell r="AD45" t="str">
            <v>MEC.MANT DE LLANTAS</v>
          </cell>
          <cell r="AE45" t="str">
            <v>0013</v>
          </cell>
          <cell r="AF45" t="str">
            <v>BBVA</v>
          </cell>
          <cell r="AG45" t="str">
            <v>00870200241410</v>
          </cell>
          <cell r="AH45" t="str">
            <v>Ahorro</v>
          </cell>
          <cell r="AI45" t="str">
            <v>01</v>
          </cell>
          <cell r="AJ45" t="str">
            <v>COMFAMILIAR DE LA GUAJIRA</v>
          </cell>
          <cell r="AK45" t="str">
            <v>2</v>
          </cell>
          <cell r="AL45" t="str">
            <v>Consignacio</v>
          </cell>
          <cell r="AM45"/>
          <cell r="AN45" t="str">
            <v>1</v>
          </cell>
          <cell r="AO45" t="str">
            <v>02</v>
          </cell>
          <cell r="AP45" t="str">
            <v>MECANICO DE LLANTAS I</v>
          </cell>
          <cell r="AQ45" t="str">
            <v>CO00000012</v>
          </cell>
        </row>
        <row r="46">
          <cell r="B46">
            <v>1064797134</v>
          </cell>
          <cell r="C46" t="str">
            <v>CHIRIGUANA</v>
          </cell>
          <cell r="D46" t="str">
            <v>M</v>
          </cell>
          <cell r="E46" t="str">
            <v>DIAGONAL 2 CASA 2</v>
          </cell>
          <cell r="F46" t="str">
            <v>77020400</v>
          </cell>
          <cell r="G46" t="str">
            <v>LA JAGUA DE IBIRICO</v>
          </cell>
          <cell r="H46" t="str">
            <v>3113593818</v>
          </cell>
          <cell r="I46">
            <v>33981</v>
          </cell>
          <cell r="J46" t="str">
            <v>1634</v>
          </cell>
          <cell r="K46" t="str">
            <v>DRUMMOND</v>
          </cell>
          <cell r="L46" t="str">
            <v>001</v>
          </cell>
          <cell r="M46" t="str">
            <v>KAL TIRE SA DE CV SUCURSAL COLOMBIA</v>
          </cell>
          <cell r="N46" t="str">
            <v>0</v>
          </cell>
          <cell r="O46" t="str">
            <v>Normal</v>
          </cell>
          <cell r="P46">
            <v>43132</v>
          </cell>
          <cell r="Q46" t="str">
            <v>99/99/9999</v>
          </cell>
          <cell r="R46" t="str">
            <v>01</v>
          </cell>
          <cell r="S46" t="str">
            <v>PORVENIR</v>
          </cell>
          <cell r="T46" t="str">
            <v>A</v>
          </cell>
          <cell r="U46"/>
          <cell r="V46" t="str">
            <v>2619500.00</v>
          </cell>
          <cell r="W46" t="str">
            <v>03</v>
          </cell>
          <cell r="X46" t="str">
            <v>SALUD TOTAL S.A.</v>
          </cell>
          <cell r="Y46" t="str">
            <v>32</v>
          </cell>
          <cell r="Z46" t="str">
            <v>PORVENIR S.A.</v>
          </cell>
          <cell r="AA46" t="str">
            <v>13</v>
          </cell>
          <cell r="AB46" t="str">
            <v>COLPATRIA</v>
          </cell>
          <cell r="AC46" t="str">
            <v>006</v>
          </cell>
          <cell r="AD46" t="str">
            <v>MEC.MANT DE LLANTAS</v>
          </cell>
          <cell r="AE46" t="str">
            <v>51</v>
          </cell>
          <cell r="AF46" t="str">
            <v>DAVIVIENDA</v>
          </cell>
          <cell r="AG46" t="str">
            <v>0550027900083281</v>
          </cell>
          <cell r="AH46" t="str">
            <v>Ahorro</v>
          </cell>
          <cell r="AI46" t="str">
            <v>02</v>
          </cell>
          <cell r="AJ46" t="str">
            <v>COMFACESAR</v>
          </cell>
          <cell r="AK46" t="str">
            <v>2</v>
          </cell>
          <cell r="AL46" t="str">
            <v>Consignacio</v>
          </cell>
          <cell r="AM46" t="str">
            <v>fabianarrieta2015@gmail.com</v>
          </cell>
          <cell r="AN46" t="str">
            <v>1</v>
          </cell>
          <cell r="AO46" t="str">
            <v>03</v>
          </cell>
          <cell r="AP46" t="str">
            <v>MECANICO DE LLANTAS II</v>
          </cell>
          <cell r="AQ46" t="str">
            <v>CO00000013</v>
          </cell>
        </row>
        <row r="47">
          <cell r="B47">
            <v>1065607059</v>
          </cell>
          <cell r="C47" t="str">
            <v>VALLEDUPAR</v>
          </cell>
          <cell r="D47" t="str">
            <v>M</v>
          </cell>
          <cell r="E47" t="str">
            <v>CARRERA 13 5 35</v>
          </cell>
          <cell r="F47" t="str">
            <v>77020250</v>
          </cell>
          <cell r="G47" t="str">
            <v>EL PASO</v>
          </cell>
          <cell r="H47" t="str">
            <v>3102007349</v>
          </cell>
          <cell r="I47">
            <v>32678</v>
          </cell>
          <cell r="J47" t="str">
            <v>1634</v>
          </cell>
          <cell r="K47" t="str">
            <v>DRUMMOND</v>
          </cell>
          <cell r="L47" t="str">
            <v>001</v>
          </cell>
          <cell r="M47" t="str">
            <v>KAL TIRE SA DE CV SUCURSAL COLOMBIA</v>
          </cell>
          <cell r="N47" t="str">
            <v>0</v>
          </cell>
          <cell r="O47" t="str">
            <v>Normal</v>
          </cell>
          <cell r="P47">
            <v>44136</v>
          </cell>
          <cell r="Q47" t="str">
            <v>99/99/9999</v>
          </cell>
          <cell r="R47" t="str">
            <v>01</v>
          </cell>
          <cell r="S47" t="str">
            <v>PORVENIR</v>
          </cell>
          <cell r="T47" t="str">
            <v>A</v>
          </cell>
          <cell r="U47"/>
          <cell r="V47" t="str">
            <v>2140800.00</v>
          </cell>
          <cell r="W47" t="str">
            <v>03</v>
          </cell>
          <cell r="X47" t="str">
            <v>SALUD TOTAL S.A.</v>
          </cell>
          <cell r="Y47" t="str">
            <v>32</v>
          </cell>
          <cell r="Z47" t="str">
            <v>PORVENIR S.A.</v>
          </cell>
          <cell r="AA47" t="str">
            <v>13</v>
          </cell>
          <cell r="AB47" t="str">
            <v>COLPATRIA</v>
          </cell>
          <cell r="AC47" t="str">
            <v>006</v>
          </cell>
          <cell r="AD47" t="str">
            <v>MEC.MANT DE LLANTAS</v>
          </cell>
          <cell r="AE47" t="str">
            <v>51</v>
          </cell>
          <cell r="AF47" t="str">
            <v>DAVIVIENDA</v>
          </cell>
          <cell r="AG47" t="str">
            <v>0550027900085179</v>
          </cell>
          <cell r="AH47" t="str">
            <v>Ahorro</v>
          </cell>
          <cell r="AI47" t="str">
            <v>02</v>
          </cell>
          <cell r="AJ47" t="str">
            <v>COMFACESAR</v>
          </cell>
          <cell r="AK47" t="str">
            <v>2</v>
          </cell>
          <cell r="AL47" t="str">
            <v>Consignacio</v>
          </cell>
          <cell r="AM47"/>
          <cell r="AN47" t="str">
            <v>1</v>
          </cell>
          <cell r="AO47" t="str">
            <v>05</v>
          </cell>
          <cell r="AP47" t="str">
            <v>MECANICO DE LLANTAS III</v>
          </cell>
          <cell r="AQ47" t="str">
            <v>CO00000252</v>
          </cell>
        </row>
        <row r="48">
          <cell r="B48">
            <v>88211486</v>
          </cell>
          <cell r="C48" t="str">
            <v>CUCUTA</v>
          </cell>
          <cell r="D48" t="str">
            <v>M</v>
          </cell>
          <cell r="E48" t="str">
            <v>CALLE 9 15 76</v>
          </cell>
          <cell r="F48" t="str">
            <v>16905001</v>
          </cell>
          <cell r="G48" t="str">
            <v>LA LOMA</v>
          </cell>
          <cell r="H48" t="str">
            <v>3152011228</v>
          </cell>
          <cell r="I48">
            <v>27208</v>
          </cell>
          <cell r="J48" t="str">
            <v>1634</v>
          </cell>
          <cell r="K48" t="str">
            <v>DRUMMOND</v>
          </cell>
          <cell r="L48" t="str">
            <v>001</v>
          </cell>
          <cell r="M48" t="str">
            <v>KAL TIRE SA DE CV SUCURSAL COLOMBIA</v>
          </cell>
          <cell r="N48" t="str">
            <v>0</v>
          </cell>
          <cell r="O48" t="str">
            <v>Normal</v>
          </cell>
          <cell r="P48">
            <v>41671</v>
          </cell>
          <cell r="Q48" t="str">
            <v>99/99/9999</v>
          </cell>
          <cell r="R48" t="str">
            <v>01</v>
          </cell>
          <cell r="S48" t="str">
            <v>PORVENIR</v>
          </cell>
          <cell r="T48" t="str">
            <v>A</v>
          </cell>
          <cell r="U48"/>
          <cell r="V48" t="str">
            <v>3234700.00</v>
          </cell>
          <cell r="W48" t="str">
            <v>03</v>
          </cell>
          <cell r="X48" t="str">
            <v>SALUD TOTAL S.A.</v>
          </cell>
          <cell r="Y48" t="str">
            <v>41</v>
          </cell>
          <cell r="Z48" t="str">
            <v>COLPENSIONES</v>
          </cell>
          <cell r="AA48" t="str">
            <v>13</v>
          </cell>
          <cell r="AB48" t="str">
            <v>COLPATRIA</v>
          </cell>
          <cell r="AC48" t="str">
            <v>006</v>
          </cell>
          <cell r="AD48" t="str">
            <v>MEC.MANT DE LLANTAS</v>
          </cell>
          <cell r="AE48" t="str">
            <v>0013</v>
          </cell>
          <cell r="AF48" t="str">
            <v>BBVA</v>
          </cell>
          <cell r="AG48" t="str">
            <v>06140200008621</v>
          </cell>
          <cell r="AH48" t="str">
            <v>Ahorro</v>
          </cell>
          <cell r="AI48" t="str">
            <v>02</v>
          </cell>
          <cell r="AJ48" t="str">
            <v>COMFACESAR</v>
          </cell>
          <cell r="AK48" t="str">
            <v>2</v>
          </cell>
          <cell r="AL48" t="str">
            <v>Consignacio</v>
          </cell>
          <cell r="AM48"/>
          <cell r="AN48" t="str">
            <v>1</v>
          </cell>
          <cell r="AO48" t="str">
            <v>02</v>
          </cell>
          <cell r="AP48" t="str">
            <v>MECANICO DE LLANTAS I</v>
          </cell>
          <cell r="AQ48" t="str">
            <v>CO00000019</v>
          </cell>
        </row>
        <row r="49">
          <cell r="B49">
            <v>1065608204</v>
          </cell>
          <cell r="C49" t="str">
            <v>VALLEDUPAR</v>
          </cell>
          <cell r="D49" t="str">
            <v>M</v>
          </cell>
          <cell r="E49" t="str">
            <v>CARRERA 5 39 47</v>
          </cell>
          <cell r="F49" t="str">
            <v>77020001</v>
          </cell>
          <cell r="G49" t="str">
            <v>VALLEDUPAR</v>
          </cell>
          <cell r="H49" t="str">
            <v>3152285885</v>
          </cell>
          <cell r="I49">
            <v>32468</v>
          </cell>
          <cell r="J49" t="str">
            <v>1634</v>
          </cell>
          <cell r="K49" t="str">
            <v>DRUMMOND</v>
          </cell>
          <cell r="L49" t="str">
            <v>001</v>
          </cell>
          <cell r="M49" t="str">
            <v>KAL TIRE SA DE CV SUCURSAL COLOMBIA</v>
          </cell>
          <cell r="N49" t="str">
            <v>0</v>
          </cell>
          <cell r="O49" t="str">
            <v>Normal</v>
          </cell>
          <cell r="P49">
            <v>43529</v>
          </cell>
          <cell r="Q49" t="str">
            <v>99/99/9999</v>
          </cell>
          <cell r="R49" t="str">
            <v>01</v>
          </cell>
          <cell r="S49" t="str">
            <v>PORVENIR</v>
          </cell>
          <cell r="T49" t="str">
            <v>A</v>
          </cell>
          <cell r="U49"/>
          <cell r="V49" t="str">
            <v>2619500.00</v>
          </cell>
          <cell r="W49" t="str">
            <v>03</v>
          </cell>
          <cell r="X49" t="str">
            <v>SALUD TOTAL S.A.</v>
          </cell>
          <cell r="Y49" t="str">
            <v>32</v>
          </cell>
          <cell r="Z49" t="str">
            <v>PORVENIR S.A.</v>
          </cell>
          <cell r="AA49" t="str">
            <v>13</v>
          </cell>
          <cell r="AB49" t="str">
            <v>COLPATRIA</v>
          </cell>
          <cell r="AC49" t="str">
            <v>006</v>
          </cell>
          <cell r="AD49" t="str">
            <v>MEC.MANT DE LLANTAS</v>
          </cell>
          <cell r="AE49" t="str">
            <v>0013</v>
          </cell>
          <cell r="AF49" t="str">
            <v>BBVA</v>
          </cell>
          <cell r="AG49" t="str">
            <v>06140200041630</v>
          </cell>
          <cell r="AH49" t="str">
            <v>Ahorro</v>
          </cell>
          <cell r="AI49" t="str">
            <v>02</v>
          </cell>
          <cell r="AJ49" t="str">
            <v>COMFACESAR</v>
          </cell>
          <cell r="AK49" t="str">
            <v>2</v>
          </cell>
          <cell r="AL49" t="str">
            <v>Consignacio</v>
          </cell>
          <cell r="AM49"/>
          <cell r="AN49" t="str">
            <v>1</v>
          </cell>
          <cell r="AO49" t="str">
            <v>03</v>
          </cell>
          <cell r="AP49" t="str">
            <v>MECANICO DE LLANTAS II</v>
          </cell>
          <cell r="AQ49" t="str">
            <v>CO00000023</v>
          </cell>
        </row>
        <row r="50">
          <cell r="B50">
            <v>1065584800</v>
          </cell>
          <cell r="C50" t="str">
            <v>VALLEDUPAR</v>
          </cell>
          <cell r="D50" t="str">
            <v>M</v>
          </cell>
          <cell r="E50" t="str">
            <v>CRA 4 No 5 77</v>
          </cell>
          <cell r="F50" t="str">
            <v>77044855</v>
          </cell>
          <cell r="G50" t="str">
            <v>URUMITA</v>
          </cell>
          <cell r="H50" t="str">
            <v>3046744447</v>
          </cell>
          <cell r="I50">
            <v>31962</v>
          </cell>
          <cell r="J50" t="str">
            <v>1634</v>
          </cell>
          <cell r="K50" t="str">
            <v>DRUMMOND</v>
          </cell>
          <cell r="L50" t="str">
            <v>001</v>
          </cell>
          <cell r="M50" t="str">
            <v>KAL TIRE SA DE CV SUCURSAL COLOMBIA</v>
          </cell>
          <cell r="N50" t="str">
            <v>0</v>
          </cell>
          <cell r="O50" t="str">
            <v>Normal</v>
          </cell>
          <cell r="P50">
            <v>41655</v>
          </cell>
          <cell r="Q50" t="str">
            <v>99/99/9999</v>
          </cell>
          <cell r="R50" t="str">
            <v>01</v>
          </cell>
          <cell r="S50" t="str">
            <v>PORVENIR</v>
          </cell>
          <cell r="T50" t="str">
            <v>A</v>
          </cell>
          <cell r="U50"/>
          <cell r="V50" t="str">
            <v>3234700.00</v>
          </cell>
          <cell r="W50" t="str">
            <v>05</v>
          </cell>
          <cell r="X50" t="str">
            <v>E.P.S. SANITAS S.A.</v>
          </cell>
          <cell r="Y50" t="str">
            <v>32</v>
          </cell>
          <cell r="Z50" t="str">
            <v>PORVENIR S.A.</v>
          </cell>
          <cell r="AA50" t="str">
            <v>13</v>
          </cell>
          <cell r="AB50" t="str">
            <v>COLPATRIA</v>
          </cell>
          <cell r="AC50" t="str">
            <v>006</v>
          </cell>
          <cell r="AD50" t="str">
            <v>MEC.MANT DE LLANTAS</v>
          </cell>
          <cell r="AE50" t="str">
            <v>51</v>
          </cell>
          <cell r="AF50" t="str">
            <v>DAVIVIENDA</v>
          </cell>
          <cell r="AG50" t="str">
            <v>0550027900083315</v>
          </cell>
          <cell r="AH50" t="str">
            <v>Ahorro</v>
          </cell>
          <cell r="AI50" t="str">
            <v>01</v>
          </cell>
          <cell r="AJ50" t="str">
            <v>COMFAMILIAR DE LA GUAJIRA</v>
          </cell>
          <cell r="AK50" t="str">
            <v>2</v>
          </cell>
          <cell r="AL50" t="str">
            <v>Consignacio</v>
          </cell>
          <cell r="AM50"/>
          <cell r="AN50" t="str">
            <v>1</v>
          </cell>
          <cell r="AO50" t="str">
            <v>02</v>
          </cell>
          <cell r="AP50" t="str">
            <v>MECANICO DE LLANTAS I</v>
          </cell>
          <cell r="AQ50" t="str">
            <v>CO00000025</v>
          </cell>
        </row>
        <row r="51">
          <cell r="B51">
            <v>7604762</v>
          </cell>
          <cell r="C51" t="str">
            <v>SANTA MARTA</v>
          </cell>
          <cell r="D51" t="str">
            <v>M</v>
          </cell>
          <cell r="E51" t="str">
            <v>CRA 34C No 6A 68</v>
          </cell>
          <cell r="F51" t="str">
            <v>77047001</v>
          </cell>
          <cell r="G51" t="str">
            <v>SANTA MARTA</v>
          </cell>
          <cell r="H51" t="str">
            <v>3156980537</v>
          </cell>
          <cell r="I51">
            <v>29302</v>
          </cell>
          <cell r="J51" t="str">
            <v>1634</v>
          </cell>
          <cell r="K51" t="str">
            <v>DRUMMOND</v>
          </cell>
          <cell r="L51" t="str">
            <v>001</v>
          </cell>
          <cell r="M51" t="str">
            <v>KAL TIRE SA DE CV SUCURSAL COLOMBIA</v>
          </cell>
          <cell r="N51" t="str">
            <v>0</v>
          </cell>
          <cell r="O51" t="str">
            <v>Normal</v>
          </cell>
          <cell r="P51">
            <v>41671</v>
          </cell>
          <cell r="Q51" t="str">
            <v>99/99/9999</v>
          </cell>
          <cell r="R51" t="str">
            <v>01</v>
          </cell>
          <cell r="S51" t="str">
            <v>PORVENIR</v>
          </cell>
          <cell r="T51" t="str">
            <v>A</v>
          </cell>
          <cell r="U51"/>
          <cell r="V51" t="str">
            <v>3234700.00</v>
          </cell>
          <cell r="W51" t="str">
            <v>03</v>
          </cell>
          <cell r="X51" t="str">
            <v>SALUD TOTAL S.A.</v>
          </cell>
          <cell r="Y51" t="str">
            <v>32</v>
          </cell>
          <cell r="Z51" t="str">
            <v>PORVENIR S.A.</v>
          </cell>
          <cell r="AA51" t="str">
            <v>13</v>
          </cell>
          <cell r="AB51" t="str">
            <v>COLPATRIA</v>
          </cell>
          <cell r="AC51" t="str">
            <v>006</v>
          </cell>
          <cell r="AD51" t="str">
            <v>MEC.MANT DE LLANTAS</v>
          </cell>
          <cell r="AE51" t="str">
            <v>51</v>
          </cell>
          <cell r="AF51" t="str">
            <v>DAVIVIENDA</v>
          </cell>
          <cell r="AG51" t="str">
            <v>0550117100110230</v>
          </cell>
          <cell r="AH51" t="str">
            <v>Ahorro</v>
          </cell>
          <cell r="AI51" t="str">
            <v>02</v>
          </cell>
          <cell r="AJ51" t="str">
            <v>COMFACESAR</v>
          </cell>
          <cell r="AK51" t="str">
            <v>2</v>
          </cell>
          <cell r="AL51" t="str">
            <v>Consignacio</v>
          </cell>
          <cell r="AM51"/>
          <cell r="AN51" t="str">
            <v>1</v>
          </cell>
          <cell r="AO51" t="str">
            <v>02</v>
          </cell>
          <cell r="AP51" t="str">
            <v>MECANICO DE LLANTAS I</v>
          </cell>
          <cell r="AQ51" t="str">
            <v>CO00000027</v>
          </cell>
        </row>
        <row r="52">
          <cell r="B52">
            <v>1192796568</v>
          </cell>
          <cell r="C52" t="str">
            <v>BARRANQUILLA</v>
          </cell>
          <cell r="D52" t="str">
            <v>F</v>
          </cell>
          <cell r="E52" t="str">
            <v>CR 5 35A 25</v>
          </cell>
          <cell r="F52" t="str">
            <v>77008001</v>
          </cell>
          <cell r="G52" t="str">
            <v>BARRANQUILLA</v>
          </cell>
          <cell r="H52" t="str">
            <v>3172620723</v>
          </cell>
          <cell r="I52">
            <v>36484</v>
          </cell>
          <cell r="J52" t="str">
            <v>1634</v>
          </cell>
          <cell r="K52" t="str">
            <v>DRUMMOND</v>
          </cell>
          <cell r="L52" t="str">
            <v>001</v>
          </cell>
          <cell r="M52" t="str">
            <v>KAL TIRE SA DE CV SUCURSAL COLOMBIA</v>
          </cell>
          <cell r="N52" t="str">
            <v>0</v>
          </cell>
          <cell r="O52" t="str">
            <v>Normal</v>
          </cell>
          <cell r="P52">
            <v>45139</v>
          </cell>
          <cell r="Q52" t="str">
            <v>99/99/9999</v>
          </cell>
          <cell r="R52" t="str">
            <v>01</v>
          </cell>
          <cell r="S52" t="str">
            <v>PORVENIR</v>
          </cell>
          <cell r="T52" t="str">
            <v>A</v>
          </cell>
          <cell r="U52"/>
          <cell r="V52" t="str">
            <v>3278400.00</v>
          </cell>
          <cell r="W52" t="str">
            <v>05</v>
          </cell>
          <cell r="X52" t="str">
            <v>E.P.S. SANITAS S.A.</v>
          </cell>
          <cell r="Y52" t="str">
            <v>41</v>
          </cell>
          <cell r="Z52" t="str">
            <v>COLPENSIONES</v>
          </cell>
          <cell r="AA52" t="str">
            <v>13</v>
          </cell>
          <cell r="AB52" t="str">
            <v>COLPATRIA</v>
          </cell>
          <cell r="AC52" t="str">
            <v>011</v>
          </cell>
          <cell r="AD52" t="str">
            <v>COORDINADORES</v>
          </cell>
          <cell r="AE52" t="str">
            <v>51</v>
          </cell>
          <cell r="AF52" t="str">
            <v>DAVIVIENDA</v>
          </cell>
          <cell r="AG52" t="str">
            <v>0550027900083489</v>
          </cell>
          <cell r="AH52" t="str">
            <v>Ahorro</v>
          </cell>
          <cell r="AI52" t="str">
            <v>02</v>
          </cell>
          <cell r="AJ52" t="str">
            <v>COMFACESAR</v>
          </cell>
          <cell r="AK52" t="str">
            <v>2</v>
          </cell>
          <cell r="AL52" t="str">
            <v>Consignacio</v>
          </cell>
          <cell r="AM52" t="str">
            <v>BETSYCABARCAS1@GMAIL.COM</v>
          </cell>
          <cell r="AN52" t="str">
            <v>0</v>
          </cell>
          <cell r="AO52" t="str">
            <v>07</v>
          </cell>
          <cell r="AP52" t="str">
            <v>PLANEADOR</v>
          </cell>
          <cell r="AQ52" t="str">
            <v>CO00000374</v>
          </cell>
        </row>
        <row r="53">
          <cell r="B53">
            <v>1065811707</v>
          </cell>
          <cell r="C53" t="str">
            <v>VALLEDUPAR</v>
          </cell>
          <cell r="D53" t="str">
            <v>M</v>
          </cell>
          <cell r="E53" t="str">
            <v>CALLE 8 2 102</v>
          </cell>
          <cell r="F53" t="str">
            <v>77020400</v>
          </cell>
          <cell r="G53" t="str">
            <v>LA JAGUA DE IBIRICO</v>
          </cell>
          <cell r="H53" t="str">
            <v>3144724649</v>
          </cell>
          <cell r="I53">
            <v>34601</v>
          </cell>
          <cell r="J53" t="str">
            <v>1634</v>
          </cell>
          <cell r="K53" t="str">
            <v>DRUMMOND</v>
          </cell>
          <cell r="L53" t="str">
            <v>001</v>
          </cell>
          <cell r="M53" t="str">
            <v>KAL TIRE SA DE CV SUCURSAL COLOMBIA</v>
          </cell>
          <cell r="N53" t="str">
            <v>0</v>
          </cell>
          <cell r="O53" t="str">
            <v>Normal</v>
          </cell>
          <cell r="P53">
            <v>43620</v>
          </cell>
          <cell r="Q53" t="str">
            <v>99/99/9999</v>
          </cell>
          <cell r="R53" t="str">
            <v>01</v>
          </cell>
          <cell r="S53" t="str">
            <v>PORVENIR</v>
          </cell>
          <cell r="T53" t="str">
            <v>A</v>
          </cell>
          <cell r="U53"/>
          <cell r="V53" t="str">
            <v>2619500.00</v>
          </cell>
          <cell r="W53" t="str">
            <v>14</v>
          </cell>
          <cell r="X53" t="str">
            <v>NUEVA EPS</v>
          </cell>
          <cell r="Y53" t="str">
            <v>32</v>
          </cell>
          <cell r="Z53" t="str">
            <v>PORVENIR S.A.</v>
          </cell>
          <cell r="AA53" t="str">
            <v>13</v>
          </cell>
          <cell r="AB53" t="str">
            <v>COLPATRIA</v>
          </cell>
          <cell r="AC53" t="str">
            <v>006</v>
          </cell>
          <cell r="AD53" t="str">
            <v>MEC.MANT DE LLANTAS</v>
          </cell>
          <cell r="AE53" t="str">
            <v>51</v>
          </cell>
          <cell r="AF53" t="str">
            <v>DAVIVIENDA</v>
          </cell>
          <cell r="AG53" t="str">
            <v>0550027900083331</v>
          </cell>
          <cell r="AH53" t="str">
            <v>Ahorro</v>
          </cell>
          <cell r="AI53" t="str">
            <v>02</v>
          </cell>
          <cell r="AJ53" t="str">
            <v>COMFACESAR</v>
          </cell>
          <cell r="AK53" t="str">
            <v>2</v>
          </cell>
          <cell r="AL53" t="str">
            <v>Consignacio</v>
          </cell>
          <cell r="AM53"/>
          <cell r="AN53" t="str">
            <v>1</v>
          </cell>
          <cell r="AO53" t="str">
            <v>03</v>
          </cell>
          <cell r="AP53" t="str">
            <v>MECANICO DE LLANTAS II</v>
          </cell>
          <cell r="AQ53" t="str">
            <v>CO00000036</v>
          </cell>
        </row>
        <row r="54">
          <cell r="B54">
            <v>1065583005</v>
          </cell>
          <cell r="C54" t="str">
            <v>VALLEDUPAR</v>
          </cell>
          <cell r="D54" t="str">
            <v>M</v>
          </cell>
          <cell r="E54" t="str">
            <v>CALLE 7 27 69</v>
          </cell>
          <cell r="F54" t="str">
            <v>77020001</v>
          </cell>
          <cell r="G54" t="str">
            <v>VALLEDUPAR</v>
          </cell>
          <cell r="H54" t="str">
            <v>3153742007</v>
          </cell>
          <cell r="I54">
            <v>31901</v>
          </cell>
          <cell r="J54" t="str">
            <v>1634</v>
          </cell>
          <cell r="K54" t="str">
            <v>DRUMMOND</v>
          </cell>
          <cell r="L54" t="str">
            <v>001</v>
          </cell>
          <cell r="M54" t="str">
            <v>KAL TIRE SA DE CV SUCURSAL COLOMBIA</v>
          </cell>
          <cell r="N54" t="str">
            <v>0</v>
          </cell>
          <cell r="O54" t="str">
            <v>Normal</v>
          </cell>
          <cell r="P54">
            <v>43724</v>
          </cell>
          <cell r="Q54" t="str">
            <v>99/99/9999</v>
          </cell>
          <cell r="R54" t="str">
            <v>01</v>
          </cell>
          <cell r="S54" t="str">
            <v>PORVENIR</v>
          </cell>
          <cell r="T54" t="str">
            <v>A</v>
          </cell>
          <cell r="U54"/>
          <cell r="V54" t="str">
            <v>2619500.00</v>
          </cell>
          <cell r="W54" t="str">
            <v>03</v>
          </cell>
          <cell r="X54" t="str">
            <v>SALUD TOTAL S.A.</v>
          </cell>
          <cell r="Y54" t="str">
            <v>41</v>
          </cell>
          <cell r="Z54" t="str">
            <v>COLPENSIONES</v>
          </cell>
          <cell r="AA54" t="str">
            <v>13</v>
          </cell>
          <cell r="AB54" t="str">
            <v>COLPATRIA</v>
          </cell>
          <cell r="AC54" t="str">
            <v>006</v>
          </cell>
          <cell r="AD54" t="str">
            <v>MEC.MANT DE LLANTAS</v>
          </cell>
          <cell r="AE54" t="str">
            <v>51</v>
          </cell>
          <cell r="AF54" t="str">
            <v>DAVIVIENDA</v>
          </cell>
          <cell r="AG54" t="str">
            <v>0550488442803968</v>
          </cell>
          <cell r="AH54" t="str">
            <v>Ahorro</v>
          </cell>
          <cell r="AI54" t="str">
            <v>02</v>
          </cell>
          <cell r="AJ54" t="str">
            <v>COMFACESAR</v>
          </cell>
          <cell r="AK54" t="str">
            <v>2</v>
          </cell>
          <cell r="AL54" t="str">
            <v>Consignacio</v>
          </cell>
          <cell r="AM54"/>
          <cell r="AN54" t="str">
            <v>1</v>
          </cell>
          <cell r="AO54" t="str">
            <v>03</v>
          </cell>
          <cell r="AP54" t="str">
            <v>MECANICO DE LLANTAS II</v>
          </cell>
          <cell r="AQ54" t="str">
            <v>CO00000037</v>
          </cell>
        </row>
        <row r="55">
          <cell r="B55">
            <v>1065565202</v>
          </cell>
          <cell r="C55" t="str">
            <v>VALLEDUPAR</v>
          </cell>
          <cell r="D55" t="str">
            <v>M</v>
          </cell>
          <cell r="E55" t="str">
            <v>CARRERA 24 39 08</v>
          </cell>
          <cell r="F55" t="str">
            <v>77020001</v>
          </cell>
          <cell r="G55" t="str">
            <v>VALLEDUPAR</v>
          </cell>
          <cell r="H55" t="str">
            <v>3017896257</v>
          </cell>
          <cell r="I55">
            <v>31357</v>
          </cell>
          <cell r="J55" t="str">
            <v>1634</v>
          </cell>
          <cell r="K55" t="str">
            <v>DRUMMOND</v>
          </cell>
          <cell r="L55" t="str">
            <v>001</v>
          </cell>
          <cell r="M55" t="str">
            <v>KAL TIRE SA DE CV SUCURSAL COLOMBIA</v>
          </cell>
          <cell r="N55" t="str">
            <v>0</v>
          </cell>
          <cell r="O55" t="str">
            <v>Normal</v>
          </cell>
          <cell r="P55">
            <v>43862</v>
          </cell>
          <cell r="Q55" t="str">
            <v>99/99/9999</v>
          </cell>
          <cell r="R55" t="str">
            <v>03</v>
          </cell>
          <cell r="S55" t="str">
            <v>FONDO NACIONAL DEL AHORRO</v>
          </cell>
          <cell r="T55" t="str">
            <v>A</v>
          </cell>
          <cell r="U55"/>
          <cell r="V55" t="str">
            <v>2140800.00</v>
          </cell>
          <cell r="W55" t="str">
            <v>03</v>
          </cell>
          <cell r="X55" t="str">
            <v>SALUD TOTAL S.A.</v>
          </cell>
          <cell r="Y55" t="str">
            <v>32</v>
          </cell>
          <cell r="Z55" t="str">
            <v>PORVENIR S.A.</v>
          </cell>
          <cell r="AA55" t="str">
            <v>13</v>
          </cell>
          <cell r="AB55" t="str">
            <v>COLPATRIA</v>
          </cell>
          <cell r="AC55" t="str">
            <v>006</v>
          </cell>
          <cell r="AD55" t="str">
            <v>MEC.MANT DE LLANTAS</v>
          </cell>
          <cell r="AE55" t="str">
            <v>0013</v>
          </cell>
          <cell r="AF55" t="str">
            <v>BBVA</v>
          </cell>
          <cell r="AG55" t="str">
            <v>05100200415854</v>
          </cell>
          <cell r="AH55" t="str">
            <v>Ahorro</v>
          </cell>
          <cell r="AI55" t="str">
            <v>02</v>
          </cell>
          <cell r="AJ55" t="str">
            <v>COMFACESAR</v>
          </cell>
          <cell r="AK55" t="str">
            <v>2</v>
          </cell>
          <cell r="AL55" t="str">
            <v>Consignacio</v>
          </cell>
          <cell r="AM55" t="str">
            <v>JUANGABRIELCARDOZO01@OUTLOOK.ES</v>
          </cell>
          <cell r="AN55" t="str">
            <v>1</v>
          </cell>
          <cell r="AO55" t="str">
            <v>05</v>
          </cell>
          <cell r="AP55" t="str">
            <v>MECANICO DE LLANTAS III</v>
          </cell>
          <cell r="AQ55" t="str">
            <v>CO00000234</v>
          </cell>
        </row>
        <row r="56">
          <cell r="B56">
            <v>77163270</v>
          </cell>
          <cell r="C56" t="str">
            <v>EL PASO</v>
          </cell>
          <cell r="D56" t="str">
            <v>M</v>
          </cell>
          <cell r="E56" t="str">
            <v>MANZANA 37 CASA 19</v>
          </cell>
          <cell r="F56" t="str">
            <v>77020001</v>
          </cell>
          <cell r="G56" t="str">
            <v>VALLEDUPAR</v>
          </cell>
          <cell r="H56" t="str">
            <v>3175942217</v>
          </cell>
          <cell r="I56">
            <v>29632</v>
          </cell>
          <cell r="J56" t="str">
            <v>1634</v>
          </cell>
          <cell r="K56" t="str">
            <v>DRUMMOND</v>
          </cell>
          <cell r="L56" t="str">
            <v>001</v>
          </cell>
          <cell r="M56" t="str">
            <v>KAL TIRE SA DE CV SUCURSAL COLOMBIA</v>
          </cell>
          <cell r="N56" t="str">
            <v>0</v>
          </cell>
          <cell r="O56" t="str">
            <v>Normal</v>
          </cell>
          <cell r="P56">
            <v>41671</v>
          </cell>
          <cell r="Q56" t="str">
            <v>99/99/9999</v>
          </cell>
          <cell r="R56" t="str">
            <v>01</v>
          </cell>
          <cell r="S56" t="str">
            <v>PORVENIR</v>
          </cell>
          <cell r="T56" t="str">
            <v>A</v>
          </cell>
          <cell r="U56"/>
          <cell r="V56" t="str">
            <v>3234700.00</v>
          </cell>
          <cell r="W56" t="str">
            <v>03</v>
          </cell>
          <cell r="X56" t="str">
            <v>SALUD TOTAL S.A.</v>
          </cell>
          <cell r="Y56" t="str">
            <v>32</v>
          </cell>
          <cell r="Z56" t="str">
            <v>PORVENIR S.A.</v>
          </cell>
          <cell r="AA56" t="str">
            <v>13</v>
          </cell>
          <cell r="AB56" t="str">
            <v>COLPATRIA</v>
          </cell>
          <cell r="AC56" t="str">
            <v>006</v>
          </cell>
          <cell r="AD56" t="str">
            <v>MEC.MANT DE LLANTAS</v>
          </cell>
          <cell r="AE56" t="str">
            <v>51</v>
          </cell>
          <cell r="AF56" t="str">
            <v>DAVIVIENDA</v>
          </cell>
          <cell r="AG56" t="str">
            <v>027900083166</v>
          </cell>
          <cell r="AH56" t="str">
            <v>Ahorro</v>
          </cell>
          <cell r="AI56" t="str">
            <v>02</v>
          </cell>
          <cell r="AJ56" t="str">
            <v>COMFACESAR</v>
          </cell>
          <cell r="AK56" t="str">
            <v>2</v>
          </cell>
          <cell r="AL56" t="str">
            <v>Consignacio</v>
          </cell>
          <cell r="AM56"/>
          <cell r="AN56" t="str">
            <v>1</v>
          </cell>
          <cell r="AO56" t="str">
            <v>02</v>
          </cell>
          <cell r="AP56" t="str">
            <v>MECANICO DE LLANTAS I</v>
          </cell>
          <cell r="AQ56" t="str">
            <v>CO00000038</v>
          </cell>
        </row>
        <row r="57">
          <cell r="B57">
            <v>1064118593</v>
          </cell>
          <cell r="C57" t="str">
            <v>LA JAGUA DE IBIRICO</v>
          </cell>
          <cell r="D57" t="str">
            <v>M</v>
          </cell>
          <cell r="E57" t="str">
            <v>LA PALMITA</v>
          </cell>
          <cell r="F57" t="str">
            <v>77020400</v>
          </cell>
          <cell r="G57" t="str">
            <v>LA JAGUA DE IBIRICO</v>
          </cell>
          <cell r="H57" t="str">
            <v>3128575110</v>
          </cell>
          <cell r="I57">
            <v>35293</v>
          </cell>
          <cell r="J57" t="str">
            <v>1634</v>
          </cell>
          <cell r="K57" t="str">
            <v>DRUMMOND</v>
          </cell>
          <cell r="L57" t="str">
            <v>001</v>
          </cell>
          <cell r="M57" t="str">
            <v>KAL TIRE SA DE CV SUCURSAL COLOMBIA</v>
          </cell>
          <cell r="N57" t="str">
            <v>0</v>
          </cell>
          <cell r="O57" t="str">
            <v>Normal</v>
          </cell>
          <cell r="P57">
            <v>44136</v>
          </cell>
          <cell r="Q57" t="str">
            <v>99/99/9999</v>
          </cell>
          <cell r="R57" t="str">
            <v>01</v>
          </cell>
          <cell r="S57" t="str">
            <v>PORVENIR</v>
          </cell>
          <cell r="T57" t="str">
            <v>A</v>
          </cell>
          <cell r="U57"/>
          <cell r="V57" t="str">
            <v>2619500.00</v>
          </cell>
          <cell r="W57" t="str">
            <v>03</v>
          </cell>
          <cell r="X57" t="str">
            <v>SALUD TOTAL S.A.</v>
          </cell>
          <cell r="Y57" t="str">
            <v>32</v>
          </cell>
          <cell r="Z57" t="str">
            <v>PORVENIR S.A.</v>
          </cell>
          <cell r="AA57" t="str">
            <v>13</v>
          </cell>
          <cell r="AB57" t="str">
            <v>COLPATRIA</v>
          </cell>
          <cell r="AC57" t="str">
            <v>006</v>
          </cell>
          <cell r="AD57" t="str">
            <v>MEC.MANT DE LLANTAS</v>
          </cell>
          <cell r="AE57" t="str">
            <v>0013</v>
          </cell>
          <cell r="AF57" t="str">
            <v>BBVA</v>
          </cell>
          <cell r="AG57" t="str">
            <v>06140200087443</v>
          </cell>
          <cell r="AH57" t="str">
            <v>Ahorro</v>
          </cell>
          <cell r="AI57" t="str">
            <v>02</v>
          </cell>
          <cell r="AJ57" t="str">
            <v>COMFACESAR</v>
          </cell>
          <cell r="AK57" t="str">
            <v>2</v>
          </cell>
          <cell r="AL57" t="str">
            <v>Consignacio</v>
          </cell>
          <cell r="AM57"/>
          <cell r="AN57" t="str">
            <v>1</v>
          </cell>
          <cell r="AO57" t="str">
            <v>03</v>
          </cell>
          <cell r="AP57" t="str">
            <v>MECANICO DE LLANTAS II</v>
          </cell>
          <cell r="AQ57" t="str">
            <v>CO00000253</v>
          </cell>
        </row>
        <row r="58">
          <cell r="B58">
            <v>1065571674</v>
          </cell>
          <cell r="C58" t="str">
            <v>VALLEDUPAR</v>
          </cell>
          <cell r="D58" t="str">
            <v>M</v>
          </cell>
          <cell r="E58" t="str">
            <v>MANZANA 58 CASA 1A</v>
          </cell>
          <cell r="F58" t="str">
            <v>77020001</v>
          </cell>
          <cell r="G58" t="str">
            <v>VALLEDUPAR</v>
          </cell>
          <cell r="H58" t="str">
            <v>3167462229</v>
          </cell>
          <cell r="I58">
            <v>31598</v>
          </cell>
          <cell r="J58" t="str">
            <v>1634</v>
          </cell>
          <cell r="K58" t="str">
            <v>DRUMMOND</v>
          </cell>
          <cell r="L58" t="str">
            <v>001</v>
          </cell>
          <cell r="M58" t="str">
            <v>KAL TIRE SA DE CV SUCURSAL COLOMBIA</v>
          </cell>
          <cell r="N58" t="str">
            <v>0</v>
          </cell>
          <cell r="O58" t="str">
            <v>Normal</v>
          </cell>
          <cell r="P58">
            <v>41671</v>
          </cell>
          <cell r="Q58" t="str">
            <v>99/99/9999</v>
          </cell>
          <cell r="R58" t="str">
            <v>01</v>
          </cell>
          <cell r="S58" t="str">
            <v>PORVENIR</v>
          </cell>
          <cell r="T58" t="str">
            <v>A</v>
          </cell>
          <cell r="U58"/>
          <cell r="V58" t="str">
            <v>3234700.00</v>
          </cell>
          <cell r="W58" t="str">
            <v>03</v>
          </cell>
          <cell r="X58" t="str">
            <v>SALUD TOTAL S.A.</v>
          </cell>
          <cell r="Y58" t="str">
            <v>41</v>
          </cell>
          <cell r="Z58" t="str">
            <v>COLPENSIONES</v>
          </cell>
          <cell r="AA58" t="str">
            <v>13</v>
          </cell>
          <cell r="AB58" t="str">
            <v>COLPATRIA</v>
          </cell>
          <cell r="AC58" t="str">
            <v>006</v>
          </cell>
          <cell r="AD58" t="str">
            <v>MEC.MANT DE LLANTAS</v>
          </cell>
          <cell r="AE58" t="str">
            <v>51</v>
          </cell>
          <cell r="AF58" t="str">
            <v>DAVIVIENDA</v>
          </cell>
          <cell r="AG58" t="str">
            <v>0550488443509895</v>
          </cell>
          <cell r="AH58" t="str">
            <v>Ahorro</v>
          </cell>
          <cell r="AI58" t="str">
            <v>02</v>
          </cell>
          <cell r="AJ58" t="str">
            <v>COMFACESAR</v>
          </cell>
          <cell r="AK58" t="str">
            <v>2</v>
          </cell>
          <cell r="AL58" t="str">
            <v>Consignacio</v>
          </cell>
          <cell r="AM58" t="str">
            <v>jhoelys_moreno@kaltire.com</v>
          </cell>
          <cell r="AN58" t="str">
            <v>1</v>
          </cell>
          <cell r="AO58" t="str">
            <v>02</v>
          </cell>
          <cell r="AP58" t="str">
            <v>MECANICO DE LLANTAS I</v>
          </cell>
          <cell r="AQ58" t="str">
            <v>CO00000041</v>
          </cell>
        </row>
        <row r="59">
          <cell r="B59">
            <v>1066001004</v>
          </cell>
          <cell r="C59" t="str">
            <v>EL PASO</v>
          </cell>
          <cell r="D59" t="str">
            <v>M</v>
          </cell>
          <cell r="E59" t="str">
            <v>CL 10 4 114</v>
          </cell>
          <cell r="F59" t="str">
            <v>77020250</v>
          </cell>
          <cell r="G59" t="str">
            <v>EL PASO</v>
          </cell>
          <cell r="H59" t="str">
            <v>3136578075</v>
          </cell>
          <cell r="I59">
            <v>35918</v>
          </cell>
          <cell r="J59" t="str">
            <v>1634</v>
          </cell>
          <cell r="K59" t="str">
            <v>DRUMMOND</v>
          </cell>
          <cell r="L59" t="str">
            <v>001</v>
          </cell>
          <cell r="M59" t="str">
            <v>KAL TIRE SA DE CV SUCURSAL COLOMBIA</v>
          </cell>
          <cell r="N59" t="str">
            <v>0</v>
          </cell>
          <cell r="O59" t="str">
            <v>Normal</v>
          </cell>
          <cell r="P59">
            <v>45261</v>
          </cell>
          <cell r="Q59">
            <v>45442</v>
          </cell>
          <cell r="R59"/>
          <cell r="S59" t="str">
            <v>FONDOS DE CESANTIAS NO EXISTE</v>
          </cell>
          <cell r="T59" t="str">
            <v>A</v>
          </cell>
          <cell r="U59"/>
          <cell r="V59" t="str">
            <v>1300000.00</v>
          </cell>
          <cell r="W59" t="str">
            <v>03</v>
          </cell>
          <cell r="X59" t="str">
            <v>SALUD TOTAL S.A.</v>
          </cell>
          <cell r="Y59" t="str">
            <v>98</v>
          </cell>
          <cell r="Z59" t="str">
            <v>AFP PARA APRENDICES</v>
          </cell>
          <cell r="AA59" t="str">
            <v>13</v>
          </cell>
          <cell r="AB59" t="str">
            <v>COLPATRIA</v>
          </cell>
          <cell r="AC59" t="str">
            <v>0011</v>
          </cell>
          <cell r="AD59" t="str">
            <v>APRENDIZ SENA</v>
          </cell>
          <cell r="AE59" t="str">
            <v>0013</v>
          </cell>
          <cell r="AF59" t="str">
            <v>BBVA</v>
          </cell>
          <cell r="AG59" t="str">
            <v>06140200001483</v>
          </cell>
          <cell r="AH59" t="str">
            <v>Ahorro</v>
          </cell>
          <cell r="AI59" t="str">
            <v>99</v>
          </cell>
          <cell r="AJ59" t="str">
            <v>CAJA APRENDIZ</v>
          </cell>
          <cell r="AK59" t="str">
            <v>2</v>
          </cell>
          <cell r="AL59" t="str">
            <v>Consignacio</v>
          </cell>
          <cell r="AM59" t="str">
            <v>FREDYSCASTROARAUJO3@GMAIL.COM</v>
          </cell>
          <cell r="AN59" t="str">
            <v>0</v>
          </cell>
          <cell r="AO59" t="str">
            <v>02</v>
          </cell>
          <cell r="AP59" t="str">
            <v>APRENDIZ SENA</v>
          </cell>
          <cell r="AQ59" t="str">
            <v>CO00000391</v>
          </cell>
        </row>
        <row r="60">
          <cell r="B60">
            <v>1064109238</v>
          </cell>
          <cell r="C60" t="str">
            <v>LA JAGUA DE IBIRICO</v>
          </cell>
          <cell r="D60" t="str">
            <v>M</v>
          </cell>
          <cell r="E60" t="str">
            <v>DIAGONAL 11 10B 46</v>
          </cell>
          <cell r="F60" t="str">
            <v>77020400</v>
          </cell>
          <cell r="G60" t="str">
            <v>LA JAGUA DE IBIRICO</v>
          </cell>
          <cell r="H60" t="str">
            <v>3137463019</v>
          </cell>
          <cell r="I60">
            <v>32073</v>
          </cell>
          <cell r="J60" t="str">
            <v>1634</v>
          </cell>
          <cell r="K60" t="str">
            <v>DRUMMOND</v>
          </cell>
          <cell r="L60" t="str">
            <v>001</v>
          </cell>
          <cell r="M60" t="str">
            <v>KAL TIRE SA DE CV SUCURSAL COLOMBIA</v>
          </cell>
          <cell r="N60" t="str">
            <v>0</v>
          </cell>
          <cell r="O60" t="str">
            <v>Normal</v>
          </cell>
          <cell r="P60">
            <v>40756</v>
          </cell>
          <cell r="Q60" t="str">
            <v>99/99/9999</v>
          </cell>
          <cell r="R60" t="str">
            <v>04</v>
          </cell>
          <cell r="S60" t="str">
            <v>PROTECCION</v>
          </cell>
          <cell r="T60" t="str">
            <v>A</v>
          </cell>
          <cell r="U60"/>
          <cell r="V60" t="str">
            <v>2619500.00</v>
          </cell>
          <cell r="W60" t="str">
            <v>03</v>
          </cell>
          <cell r="X60" t="str">
            <v>SALUD TOTAL S.A.</v>
          </cell>
          <cell r="Y60" t="str">
            <v>41</v>
          </cell>
          <cell r="Z60" t="str">
            <v>COLPENSIONES</v>
          </cell>
          <cell r="AA60" t="str">
            <v>13</v>
          </cell>
          <cell r="AB60" t="str">
            <v>COLPATRIA</v>
          </cell>
          <cell r="AC60" t="str">
            <v>006</v>
          </cell>
          <cell r="AD60" t="str">
            <v>MEC.MANT DE LLANTAS</v>
          </cell>
          <cell r="AE60" t="str">
            <v>51</v>
          </cell>
          <cell r="AF60" t="str">
            <v>DAVIVIENDA</v>
          </cell>
          <cell r="AG60" t="str">
            <v>0550488443162604</v>
          </cell>
          <cell r="AH60" t="str">
            <v>Ahorro</v>
          </cell>
          <cell r="AI60" t="str">
            <v>02</v>
          </cell>
          <cell r="AJ60" t="str">
            <v>COMFACESAR</v>
          </cell>
          <cell r="AK60" t="str">
            <v>2</v>
          </cell>
          <cell r="AL60" t="str">
            <v>Consignacio</v>
          </cell>
          <cell r="AM60"/>
          <cell r="AN60" t="str">
            <v>1</v>
          </cell>
          <cell r="AO60" t="str">
            <v>03</v>
          </cell>
          <cell r="AP60" t="str">
            <v>MECANICO DE LLANTAS II</v>
          </cell>
          <cell r="AQ60" t="str">
            <v>CO00000042</v>
          </cell>
        </row>
        <row r="61">
          <cell r="B61">
            <v>1010143383</v>
          </cell>
          <cell r="C61" t="str">
            <v>BARRANQUILLA</v>
          </cell>
          <cell r="D61" t="str">
            <v>M</v>
          </cell>
          <cell r="E61" t="str">
            <v>CRA 45 50 33</v>
          </cell>
          <cell r="F61" t="str">
            <v>77008001</v>
          </cell>
          <cell r="G61" t="str">
            <v>BARRANQUILLA</v>
          </cell>
          <cell r="H61" t="str">
            <v>3007593719</v>
          </cell>
          <cell r="I61">
            <v>34967</v>
          </cell>
          <cell r="J61" t="str">
            <v>1634</v>
          </cell>
          <cell r="K61" t="str">
            <v>DRUMMOND</v>
          </cell>
          <cell r="L61" t="str">
            <v>001</v>
          </cell>
          <cell r="M61" t="str">
            <v>KAL TIRE SA DE CV SUCURSAL COLOMBIA</v>
          </cell>
          <cell r="N61" t="str">
            <v>0</v>
          </cell>
          <cell r="O61" t="str">
            <v>Normal</v>
          </cell>
          <cell r="P61">
            <v>45078</v>
          </cell>
          <cell r="Q61" t="str">
            <v>99/99/9999</v>
          </cell>
          <cell r="R61" t="str">
            <v>04</v>
          </cell>
          <cell r="S61" t="str">
            <v>PROTECCION</v>
          </cell>
          <cell r="T61" t="str">
            <v>A</v>
          </cell>
          <cell r="U61"/>
          <cell r="V61" t="str">
            <v>2225000.00</v>
          </cell>
          <cell r="W61" t="str">
            <v>03</v>
          </cell>
          <cell r="X61" t="str">
            <v>SALUD TOTAL S.A.</v>
          </cell>
          <cell r="Y61" t="str">
            <v>41</v>
          </cell>
          <cell r="Z61" t="str">
            <v>COLPENSIONES</v>
          </cell>
          <cell r="AA61" t="str">
            <v>13</v>
          </cell>
          <cell r="AB61" t="str">
            <v>COLPATRIA</v>
          </cell>
          <cell r="AC61" t="str">
            <v>003</v>
          </cell>
          <cell r="AD61" t="str">
            <v>SUPERVISORES</v>
          </cell>
          <cell r="AE61" t="str">
            <v>0013</v>
          </cell>
          <cell r="AF61" t="str">
            <v>BBVA</v>
          </cell>
          <cell r="AG61" t="str">
            <v>01110200247581</v>
          </cell>
          <cell r="AH61" t="str">
            <v>Ahorro</v>
          </cell>
          <cell r="AI61" t="str">
            <v>07</v>
          </cell>
          <cell r="AJ61" t="str">
            <v>CAJAMAG</v>
          </cell>
          <cell r="AK61" t="str">
            <v>2</v>
          </cell>
          <cell r="AL61" t="str">
            <v>Consignacio</v>
          </cell>
          <cell r="AM61" t="str">
            <v>LUIS_CHAMORRO@KALTIRE.COM</v>
          </cell>
          <cell r="AN61" t="str">
            <v>0</v>
          </cell>
          <cell r="AO61" t="str">
            <v>01</v>
          </cell>
          <cell r="AP61" t="str">
            <v>SUPERVISOR DE PROYECTO</v>
          </cell>
          <cell r="AQ61" t="str">
            <v>CO00000295</v>
          </cell>
        </row>
        <row r="62">
          <cell r="B62">
            <v>73549174</v>
          </cell>
          <cell r="C62" t="str">
            <v>EL CARMEN DE BOLIVAR</v>
          </cell>
          <cell r="D62" t="str">
            <v>M</v>
          </cell>
          <cell r="E62" t="str">
            <v>CALLE 2A 20</v>
          </cell>
          <cell r="F62" t="str">
            <v>77047001</v>
          </cell>
          <cell r="G62" t="str">
            <v>SANTA MARTA</v>
          </cell>
          <cell r="H62" t="str">
            <v>3145807800</v>
          </cell>
          <cell r="I62">
            <v>25890</v>
          </cell>
          <cell r="J62" t="str">
            <v>1634</v>
          </cell>
          <cell r="K62" t="str">
            <v>DRUMMOND</v>
          </cell>
          <cell r="L62" t="str">
            <v>001</v>
          </cell>
          <cell r="M62" t="str">
            <v>KAL TIRE SA DE CV SUCURSAL COLOMBIA</v>
          </cell>
          <cell r="N62" t="str">
            <v>0</v>
          </cell>
          <cell r="O62" t="str">
            <v>Normal</v>
          </cell>
          <cell r="P62">
            <v>41671</v>
          </cell>
          <cell r="Q62" t="str">
            <v>99/99/9999</v>
          </cell>
          <cell r="R62" t="str">
            <v>01</v>
          </cell>
          <cell r="S62" t="str">
            <v>PORVENIR</v>
          </cell>
          <cell r="T62" t="str">
            <v>A</v>
          </cell>
          <cell r="U62"/>
          <cell r="V62" t="str">
            <v>3035800.00</v>
          </cell>
          <cell r="W62" t="str">
            <v>03</v>
          </cell>
          <cell r="X62" t="str">
            <v>SALUD TOTAL S.A.</v>
          </cell>
          <cell r="Y62" t="str">
            <v>32</v>
          </cell>
          <cell r="Z62" t="str">
            <v>PORVENIR S.A.</v>
          </cell>
          <cell r="AA62" t="str">
            <v>13</v>
          </cell>
          <cell r="AB62" t="str">
            <v>COLPATRIA</v>
          </cell>
          <cell r="AC62" t="str">
            <v>005</v>
          </cell>
          <cell r="AD62" t="str">
            <v>REPARADORES</v>
          </cell>
          <cell r="AE62" t="str">
            <v>0013</v>
          </cell>
          <cell r="AF62" t="str">
            <v>BBVA</v>
          </cell>
          <cell r="AG62" t="str">
            <v>05100200082357</v>
          </cell>
          <cell r="AH62" t="str">
            <v>Ahorro</v>
          </cell>
          <cell r="AI62" t="str">
            <v>02</v>
          </cell>
          <cell r="AJ62" t="str">
            <v>COMFACESAR</v>
          </cell>
          <cell r="AK62" t="str">
            <v>2</v>
          </cell>
          <cell r="AL62" t="str">
            <v>Consignacio</v>
          </cell>
          <cell r="AM62"/>
          <cell r="AN62" t="str">
            <v>1</v>
          </cell>
          <cell r="AO62" t="str">
            <v>03</v>
          </cell>
          <cell r="AP62" t="str">
            <v>TECNICO REPARADOR OTR I</v>
          </cell>
          <cell r="AQ62" t="str">
            <v>CO00000047</v>
          </cell>
        </row>
        <row r="63">
          <cell r="B63">
            <v>12523280</v>
          </cell>
          <cell r="C63" t="str">
            <v>LA JAGUA DE IBIRICO</v>
          </cell>
          <cell r="D63" t="str">
            <v>M</v>
          </cell>
          <cell r="E63" t="str">
            <v>CALLE 10 2 23</v>
          </cell>
          <cell r="F63" t="str">
            <v>77020400</v>
          </cell>
          <cell r="G63" t="str">
            <v>LA JAGUA DE IBIRICO</v>
          </cell>
          <cell r="H63" t="str">
            <v>3168757412</v>
          </cell>
          <cell r="I63">
            <v>28008</v>
          </cell>
          <cell r="J63" t="str">
            <v>1634</v>
          </cell>
          <cell r="K63" t="str">
            <v>DRUMMOND</v>
          </cell>
          <cell r="L63" t="str">
            <v>001</v>
          </cell>
          <cell r="M63" t="str">
            <v>KAL TIRE SA DE CV SUCURSAL COLOMBIA</v>
          </cell>
          <cell r="N63" t="str">
            <v>0</v>
          </cell>
          <cell r="O63" t="str">
            <v>Normal</v>
          </cell>
          <cell r="P63">
            <v>39146</v>
          </cell>
          <cell r="Q63" t="str">
            <v>99/99/9999</v>
          </cell>
          <cell r="R63" t="str">
            <v>04</v>
          </cell>
          <cell r="S63" t="str">
            <v>PROTECCION</v>
          </cell>
          <cell r="T63" t="str">
            <v>A</v>
          </cell>
          <cell r="U63"/>
          <cell r="V63" t="str">
            <v>6831100.00</v>
          </cell>
          <cell r="W63" t="str">
            <v>03</v>
          </cell>
          <cell r="X63" t="str">
            <v>SALUD TOTAL S.A.</v>
          </cell>
          <cell r="Y63" t="str">
            <v>41</v>
          </cell>
          <cell r="Z63" t="str">
            <v>COLPENSIONES</v>
          </cell>
          <cell r="AA63" t="str">
            <v>13</v>
          </cell>
          <cell r="AB63" t="str">
            <v>COLPATRIA</v>
          </cell>
          <cell r="AC63" t="str">
            <v>003</v>
          </cell>
          <cell r="AD63" t="str">
            <v>SUPERVISORES</v>
          </cell>
          <cell r="AE63" t="str">
            <v>51</v>
          </cell>
          <cell r="AF63" t="str">
            <v>DAVIVIENDA</v>
          </cell>
          <cell r="AG63" t="str">
            <v>0550027900084156</v>
          </cell>
          <cell r="AH63" t="str">
            <v>Ahorro</v>
          </cell>
          <cell r="AI63" t="str">
            <v>02</v>
          </cell>
          <cell r="AJ63" t="str">
            <v>COMFACESAR</v>
          </cell>
          <cell r="AK63" t="str">
            <v>2</v>
          </cell>
          <cell r="AL63" t="str">
            <v>Consignacio</v>
          </cell>
          <cell r="AM63" t="str">
            <v>javier_coronell@kaltire.com</v>
          </cell>
          <cell r="AN63" t="str">
            <v>0</v>
          </cell>
          <cell r="AO63" t="str">
            <v>01</v>
          </cell>
          <cell r="AP63" t="str">
            <v>SUPERVISOR DE PROYECTO</v>
          </cell>
          <cell r="AQ63" t="str">
            <v>CO00000048</v>
          </cell>
        </row>
        <row r="64">
          <cell r="B64">
            <v>1064112298</v>
          </cell>
          <cell r="C64" t="str">
            <v>LA JAGUA DE IBIRICO</v>
          </cell>
          <cell r="D64" t="str">
            <v>M</v>
          </cell>
          <cell r="E64" t="str">
            <v>CARRERA 4 2 49</v>
          </cell>
          <cell r="F64" t="str">
            <v>77020400</v>
          </cell>
          <cell r="G64" t="str">
            <v>LA JAGUA DE IBIRICO</v>
          </cell>
          <cell r="H64" t="str">
            <v>3182894807</v>
          </cell>
          <cell r="I64">
            <v>33587</v>
          </cell>
          <cell r="J64" t="str">
            <v>1634</v>
          </cell>
          <cell r="K64" t="str">
            <v>DRUMMOND</v>
          </cell>
          <cell r="L64" t="str">
            <v>001</v>
          </cell>
          <cell r="M64" t="str">
            <v>KAL TIRE SA DE CV SUCURSAL COLOMBIA</v>
          </cell>
          <cell r="N64" t="str">
            <v>0</v>
          </cell>
          <cell r="O64" t="str">
            <v>Normal</v>
          </cell>
          <cell r="P64">
            <v>44136</v>
          </cell>
          <cell r="Q64" t="str">
            <v>99/99/9999</v>
          </cell>
          <cell r="R64" t="str">
            <v>01</v>
          </cell>
          <cell r="S64" t="str">
            <v>PORVENIR</v>
          </cell>
          <cell r="T64" t="str">
            <v>A</v>
          </cell>
          <cell r="U64"/>
          <cell r="V64" t="str">
            <v>2140800.00</v>
          </cell>
          <cell r="W64" t="str">
            <v>03</v>
          </cell>
          <cell r="X64" t="str">
            <v>SALUD TOTAL S.A.</v>
          </cell>
          <cell r="Y64" t="str">
            <v>41</v>
          </cell>
          <cell r="Z64" t="str">
            <v>COLPENSIONES</v>
          </cell>
          <cell r="AA64" t="str">
            <v>13</v>
          </cell>
          <cell r="AB64" t="str">
            <v>COLPATRIA</v>
          </cell>
          <cell r="AC64" t="str">
            <v>006</v>
          </cell>
          <cell r="AD64" t="str">
            <v>MEC.MANT DE LLANTAS</v>
          </cell>
          <cell r="AE64" t="str">
            <v>51</v>
          </cell>
          <cell r="AF64" t="str">
            <v>DAVIVIENDA</v>
          </cell>
          <cell r="AG64" t="str">
            <v>488443153504</v>
          </cell>
          <cell r="AH64" t="str">
            <v>Ahorro</v>
          </cell>
          <cell r="AI64" t="str">
            <v>02</v>
          </cell>
          <cell r="AJ64" t="str">
            <v>COMFACESAR</v>
          </cell>
          <cell r="AK64" t="str">
            <v>2</v>
          </cell>
          <cell r="AL64" t="str">
            <v>Consignacio</v>
          </cell>
          <cell r="AM64"/>
          <cell r="AN64" t="str">
            <v>1</v>
          </cell>
          <cell r="AO64" t="str">
            <v>05</v>
          </cell>
          <cell r="AP64" t="str">
            <v>MECANICO DE LLANTAS III</v>
          </cell>
          <cell r="AQ64" t="str">
            <v>CO00000254</v>
          </cell>
        </row>
        <row r="65">
          <cell r="B65">
            <v>19600860</v>
          </cell>
          <cell r="C65" t="str">
            <v>FUNDACION</v>
          </cell>
          <cell r="D65" t="str">
            <v>M</v>
          </cell>
          <cell r="E65" t="str">
            <v>CALLE 9 10 26</v>
          </cell>
          <cell r="F65" t="str">
            <v>77047288</v>
          </cell>
          <cell r="G65" t="str">
            <v>FUNDACION</v>
          </cell>
          <cell r="H65" t="str">
            <v>3157230297</v>
          </cell>
          <cell r="I65">
            <v>29934</v>
          </cell>
          <cell r="J65" t="str">
            <v>1634</v>
          </cell>
          <cell r="K65" t="str">
            <v>DRUMMOND</v>
          </cell>
          <cell r="L65" t="str">
            <v>001</v>
          </cell>
          <cell r="M65" t="str">
            <v>KAL TIRE SA DE CV SUCURSAL COLOMBIA</v>
          </cell>
          <cell r="N65" t="str">
            <v>0</v>
          </cell>
          <cell r="O65" t="str">
            <v>Normal</v>
          </cell>
          <cell r="P65">
            <v>41671</v>
          </cell>
          <cell r="Q65" t="str">
            <v>99/99/9999</v>
          </cell>
          <cell r="R65" t="str">
            <v>01</v>
          </cell>
          <cell r="S65" t="str">
            <v>PORVENIR</v>
          </cell>
          <cell r="T65" t="str">
            <v>A</v>
          </cell>
          <cell r="U65"/>
          <cell r="V65" t="str">
            <v>3035800.00</v>
          </cell>
          <cell r="W65" t="str">
            <v>03</v>
          </cell>
          <cell r="X65" t="str">
            <v>SALUD TOTAL S.A.</v>
          </cell>
          <cell r="Y65" t="str">
            <v>31</v>
          </cell>
          <cell r="Z65" t="str">
            <v>PROTECCION S.A.</v>
          </cell>
          <cell r="AA65" t="str">
            <v>13</v>
          </cell>
          <cell r="AB65" t="str">
            <v>COLPATRIA</v>
          </cell>
          <cell r="AC65" t="str">
            <v>005</v>
          </cell>
          <cell r="AD65" t="str">
            <v>REPARADORES</v>
          </cell>
          <cell r="AE65" t="str">
            <v>51</v>
          </cell>
          <cell r="AF65" t="str">
            <v>DAVIVIENDA</v>
          </cell>
          <cell r="AG65" t="str">
            <v>0550027900083125</v>
          </cell>
          <cell r="AH65" t="str">
            <v>Ahorro</v>
          </cell>
          <cell r="AI65" t="str">
            <v>03</v>
          </cell>
          <cell r="AJ65" t="str">
            <v>COMFAMILIAR DEL ATLANTICO</v>
          </cell>
          <cell r="AK65" t="str">
            <v>2</v>
          </cell>
          <cell r="AL65" t="str">
            <v>Consignacio</v>
          </cell>
          <cell r="AM65"/>
          <cell r="AN65" t="str">
            <v>1</v>
          </cell>
          <cell r="AO65" t="str">
            <v>03</v>
          </cell>
          <cell r="AP65" t="str">
            <v>TECNICO REPARADOR OTR I</v>
          </cell>
          <cell r="AQ65" t="str">
            <v>CO00000050</v>
          </cell>
        </row>
        <row r="66">
          <cell r="B66">
            <v>15186483</v>
          </cell>
          <cell r="C66" t="str">
            <v>URUMITA</v>
          </cell>
          <cell r="D66" t="str">
            <v>M</v>
          </cell>
          <cell r="E66" t="str">
            <v>CALLE 1414 19</v>
          </cell>
          <cell r="F66" t="str">
            <v>77044855</v>
          </cell>
          <cell r="G66" t="str">
            <v>URUMITA</v>
          </cell>
          <cell r="H66" t="str">
            <v>3182366603</v>
          </cell>
          <cell r="I66">
            <v>31057</v>
          </cell>
          <cell r="J66" t="str">
            <v>1634</v>
          </cell>
          <cell r="K66" t="str">
            <v>DRUMMOND</v>
          </cell>
          <cell r="L66" t="str">
            <v>001</v>
          </cell>
          <cell r="M66" t="str">
            <v>KAL TIRE SA DE CV SUCURSAL COLOMBIA</v>
          </cell>
          <cell r="N66" t="str">
            <v>0</v>
          </cell>
          <cell r="O66" t="str">
            <v>Normal</v>
          </cell>
          <cell r="P66">
            <v>42728</v>
          </cell>
          <cell r="Q66" t="str">
            <v>99/99/9999</v>
          </cell>
          <cell r="R66" t="str">
            <v>01</v>
          </cell>
          <cell r="S66" t="str">
            <v>PORVENIR</v>
          </cell>
          <cell r="T66" t="str">
            <v>A</v>
          </cell>
          <cell r="U66"/>
          <cell r="V66" t="str">
            <v>3035800.00</v>
          </cell>
          <cell r="W66" t="str">
            <v>14</v>
          </cell>
          <cell r="X66" t="str">
            <v>NUEVA EPS</v>
          </cell>
          <cell r="Y66" t="str">
            <v>32</v>
          </cell>
          <cell r="Z66" t="str">
            <v>PORVENIR S.A.</v>
          </cell>
          <cell r="AA66" t="str">
            <v>13</v>
          </cell>
          <cell r="AB66" t="str">
            <v>COLPATRIA</v>
          </cell>
          <cell r="AC66" t="str">
            <v>005</v>
          </cell>
          <cell r="AD66" t="str">
            <v>REPARADORES</v>
          </cell>
          <cell r="AE66" t="str">
            <v>51</v>
          </cell>
          <cell r="AF66" t="str">
            <v>DAVIVIENDA</v>
          </cell>
          <cell r="AG66" t="str">
            <v>0550027900084206</v>
          </cell>
          <cell r="AH66" t="str">
            <v>Ahorro</v>
          </cell>
          <cell r="AI66" t="str">
            <v>02</v>
          </cell>
          <cell r="AJ66" t="str">
            <v>COMFACESAR</v>
          </cell>
          <cell r="AK66" t="str">
            <v>2</v>
          </cell>
          <cell r="AL66" t="str">
            <v>Consignacio</v>
          </cell>
          <cell r="AM66"/>
          <cell r="AN66" t="str">
            <v>1</v>
          </cell>
          <cell r="AO66" t="str">
            <v>03</v>
          </cell>
          <cell r="AP66" t="str">
            <v>TECNICO REPARADOR OTR I</v>
          </cell>
          <cell r="AQ66" t="str">
            <v>CO00000051</v>
          </cell>
        </row>
        <row r="67">
          <cell r="B67">
            <v>84038725</v>
          </cell>
          <cell r="C67" t="str">
            <v>SAN JUAN DEL CESAR</v>
          </cell>
          <cell r="D67" t="str">
            <v>M</v>
          </cell>
          <cell r="E67" t="str">
            <v>CALLE 10 4 04</v>
          </cell>
          <cell r="F67" t="str">
            <v>77044650</v>
          </cell>
          <cell r="G67" t="str">
            <v>SAN JUAN DEL CESAR</v>
          </cell>
          <cell r="H67" t="str">
            <v>3157521182</v>
          </cell>
          <cell r="I67">
            <v>26135</v>
          </cell>
          <cell r="J67" t="str">
            <v>1634</v>
          </cell>
          <cell r="K67" t="str">
            <v>DRUMMOND</v>
          </cell>
          <cell r="L67" t="str">
            <v>001</v>
          </cell>
          <cell r="M67" t="str">
            <v>KAL TIRE SA DE CV SUCURSAL COLOMBIA</v>
          </cell>
          <cell r="N67" t="str">
            <v>0</v>
          </cell>
          <cell r="O67" t="str">
            <v>Normal</v>
          </cell>
          <cell r="P67">
            <v>41655</v>
          </cell>
          <cell r="Q67" t="str">
            <v>99/99/9999</v>
          </cell>
          <cell r="R67" t="str">
            <v>03</v>
          </cell>
          <cell r="S67" t="str">
            <v>FONDO NACIONAL DEL AHORRO</v>
          </cell>
          <cell r="T67" t="str">
            <v>A</v>
          </cell>
          <cell r="U67"/>
          <cell r="V67" t="str">
            <v>2619500.00</v>
          </cell>
          <cell r="W67" t="str">
            <v>05</v>
          </cell>
          <cell r="X67" t="str">
            <v>E.P.S. SANITAS S.A.</v>
          </cell>
          <cell r="Y67" t="str">
            <v>41</v>
          </cell>
          <cell r="Z67" t="str">
            <v>COLPENSIONES</v>
          </cell>
          <cell r="AA67" t="str">
            <v>13</v>
          </cell>
          <cell r="AB67" t="str">
            <v>COLPATRIA</v>
          </cell>
          <cell r="AC67" t="str">
            <v>006</v>
          </cell>
          <cell r="AD67" t="str">
            <v>MEC.MANT DE LLANTAS</v>
          </cell>
          <cell r="AE67" t="str">
            <v>0013</v>
          </cell>
          <cell r="AF67" t="str">
            <v>BBVA</v>
          </cell>
          <cell r="AG67" t="str">
            <v>06140200008308</v>
          </cell>
          <cell r="AH67" t="str">
            <v>Ahorro</v>
          </cell>
          <cell r="AI67" t="str">
            <v>01</v>
          </cell>
          <cell r="AJ67" t="str">
            <v>COMFAMILIAR DE LA GUAJIRA</v>
          </cell>
          <cell r="AK67" t="str">
            <v>2</v>
          </cell>
          <cell r="AL67" t="str">
            <v>Consignacio</v>
          </cell>
          <cell r="AM67"/>
          <cell r="AN67" t="str">
            <v>1</v>
          </cell>
          <cell r="AO67" t="str">
            <v>03</v>
          </cell>
          <cell r="AP67" t="str">
            <v>MECANICO DE LLANTAS II</v>
          </cell>
          <cell r="AQ67" t="str">
            <v>CO00000052</v>
          </cell>
        </row>
        <row r="68">
          <cell r="B68">
            <v>1064110851</v>
          </cell>
          <cell r="C68" t="str">
            <v>LA JAGUA DE IBIRICO</v>
          </cell>
          <cell r="D68" t="str">
            <v>M</v>
          </cell>
          <cell r="E68" t="str">
            <v>DIAGONAL 6 1G 19 BARRIO 17 FEBRERO</v>
          </cell>
          <cell r="F68" t="str">
            <v>77020400</v>
          </cell>
          <cell r="G68" t="str">
            <v>LA JAGUA DE IBIRICO</v>
          </cell>
          <cell r="H68" t="str">
            <v>3218518623</v>
          </cell>
          <cell r="I68">
            <v>33064</v>
          </cell>
          <cell r="J68" t="str">
            <v>1634</v>
          </cell>
          <cell r="K68" t="str">
            <v>DRUMMOND</v>
          </cell>
          <cell r="L68" t="str">
            <v>001</v>
          </cell>
          <cell r="M68" t="str">
            <v>KAL TIRE SA DE CV SUCURSAL COLOMBIA</v>
          </cell>
          <cell r="N68" t="str">
            <v>0</v>
          </cell>
          <cell r="O68" t="str">
            <v>Normal</v>
          </cell>
          <cell r="P68">
            <v>41426</v>
          </cell>
          <cell r="Q68" t="str">
            <v>99/99/9999</v>
          </cell>
          <cell r="R68" t="str">
            <v>03</v>
          </cell>
          <cell r="S68" t="str">
            <v>FONDO NACIONAL DEL AHORRO</v>
          </cell>
          <cell r="T68" t="str">
            <v>A</v>
          </cell>
          <cell r="U68"/>
          <cell r="V68" t="str">
            <v>6660700.00</v>
          </cell>
          <cell r="W68" t="str">
            <v>03</v>
          </cell>
          <cell r="X68" t="str">
            <v>SALUD TOTAL S.A.</v>
          </cell>
          <cell r="Y68" t="str">
            <v>32</v>
          </cell>
          <cell r="Z68" t="str">
            <v>PORVENIR S.A.</v>
          </cell>
          <cell r="AA68" t="str">
            <v>13</v>
          </cell>
          <cell r="AB68" t="str">
            <v>COLPATRIA</v>
          </cell>
          <cell r="AC68" t="str">
            <v>003</v>
          </cell>
          <cell r="AD68" t="str">
            <v>SUPERVISORES</v>
          </cell>
          <cell r="AE68" t="str">
            <v>51</v>
          </cell>
          <cell r="AF68" t="str">
            <v>DAVIVIENDA</v>
          </cell>
          <cell r="AG68" t="str">
            <v>0550027900085062</v>
          </cell>
          <cell r="AH68" t="str">
            <v>Ahorro</v>
          </cell>
          <cell r="AI68" t="str">
            <v>02</v>
          </cell>
          <cell r="AJ68" t="str">
            <v>COMFACESAR</v>
          </cell>
          <cell r="AK68" t="str">
            <v>2</v>
          </cell>
          <cell r="AL68" t="str">
            <v>Consignacio</v>
          </cell>
          <cell r="AM68"/>
          <cell r="AN68" t="str">
            <v>0</v>
          </cell>
          <cell r="AO68" t="str">
            <v>01</v>
          </cell>
          <cell r="AP68" t="str">
            <v>SUPERVISOR DE PROYECTO</v>
          </cell>
          <cell r="AQ68" t="str">
            <v>CO00000055</v>
          </cell>
        </row>
        <row r="69">
          <cell r="B69">
            <v>17973946</v>
          </cell>
          <cell r="C69" t="str">
            <v>VILLANUEVA</v>
          </cell>
          <cell r="D69" t="str">
            <v>M</v>
          </cell>
          <cell r="E69" t="str">
            <v>CALL 18 17 38</v>
          </cell>
          <cell r="F69" t="str">
            <v>77044378</v>
          </cell>
          <cell r="G69" t="str">
            <v>HATONUEVO</v>
          </cell>
          <cell r="H69" t="str">
            <v>3154387009</v>
          </cell>
          <cell r="I69">
            <v>25739</v>
          </cell>
          <cell r="J69" t="str">
            <v>1634</v>
          </cell>
          <cell r="K69" t="str">
            <v>DRUMMOND</v>
          </cell>
          <cell r="L69" t="str">
            <v>001</v>
          </cell>
          <cell r="M69" t="str">
            <v>KAL TIRE SA DE CV SUCURSAL COLOMBIA</v>
          </cell>
          <cell r="N69" t="str">
            <v>0</v>
          </cell>
          <cell r="O69" t="str">
            <v>Normal</v>
          </cell>
          <cell r="P69">
            <v>40375</v>
          </cell>
          <cell r="Q69" t="str">
            <v>99/99/9999</v>
          </cell>
          <cell r="R69" t="str">
            <v>04</v>
          </cell>
          <cell r="S69" t="str">
            <v>PROTECCION</v>
          </cell>
          <cell r="T69" t="str">
            <v>A</v>
          </cell>
          <cell r="U69"/>
          <cell r="V69" t="str">
            <v>3234700.00</v>
          </cell>
          <cell r="W69" t="str">
            <v>14</v>
          </cell>
          <cell r="X69" t="str">
            <v>NUEVA EPS</v>
          </cell>
          <cell r="Y69" t="str">
            <v>32</v>
          </cell>
          <cell r="Z69" t="str">
            <v>PORVENIR S.A.</v>
          </cell>
          <cell r="AA69" t="str">
            <v>13</v>
          </cell>
          <cell r="AB69" t="str">
            <v>COLPATRIA</v>
          </cell>
          <cell r="AC69" t="str">
            <v>006</v>
          </cell>
          <cell r="AD69" t="str">
            <v>MEC.MANT DE LLANTAS</v>
          </cell>
          <cell r="AE69" t="str">
            <v>0013</v>
          </cell>
          <cell r="AF69" t="str">
            <v>BBVA</v>
          </cell>
          <cell r="AG69" t="str">
            <v>05100200123169</v>
          </cell>
          <cell r="AH69" t="str">
            <v>Ahorro</v>
          </cell>
          <cell r="AI69" t="str">
            <v>02</v>
          </cell>
          <cell r="AJ69" t="str">
            <v>COMFACESAR</v>
          </cell>
          <cell r="AK69" t="str">
            <v>2</v>
          </cell>
          <cell r="AL69" t="str">
            <v>Consignacio</v>
          </cell>
          <cell r="AM69"/>
          <cell r="AN69" t="str">
            <v>1</v>
          </cell>
          <cell r="AO69" t="str">
            <v>02</v>
          </cell>
          <cell r="AP69" t="str">
            <v>MECANICO DE LLANTAS I</v>
          </cell>
          <cell r="AQ69" t="str">
            <v>CO00000062</v>
          </cell>
        </row>
        <row r="70">
          <cell r="B70">
            <v>17976420</v>
          </cell>
          <cell r="C70" t="str">
            <v>VILLANUEVA</v>
          </cell>
          <cell r="D70" t="str">
            <v>M</v>
          </cell>
          <cell r="E70" t="str">
            <v>CALLE 10 13 44</v>
          </cell>
          <cell r="F70" t="str">
            <v>77013873</v>
          </cell>
          <cell r="G70" t="str">
            <v>VILLANUEVA</v>
          </cell>
          <cell r="H70" t="str">
            <v>3153737277</v>
          </cell>
          <cell r="I70">
            <v>28739</v>
          </cell>
          <cell r="J70" t="str">
            <v>1634</v>
          </cell>
          <cell r="K70" t="str">
            <v>DRUMMOND</v>
          </cell>
          <cell r="L70" t="str">
            <v>001</v>
          </cell>
          <cell r="M70" t="str">
            <v>KAL TIRE SA DE CV SUCURSAL COLOMBIA</v>
          </cell>
          <cell r="N70" t="str">
            <v>0</v>
          </cell>
          <cell r="O70" t="str">
            <v>Normal</v>
          </cell>
          <cell r="P70">
            <v>41655</v>
          </cell>
          <cell r="Q70" t="str">
            <v>99/99/9999</v>
          </cell>
          <cell r="R70" t="str">
            <v>01</v>
          </cell>
          <cell r="S70" t="str">
            <v>PORVENIR</v>
          </cell>
          <cell r="T70" t="str">
            <v>A</v>
          </cell>
          <cell r="U70"/>
          <cell r="V70" t="str">
            <v>2619500.00</v>
          </cell>
          <cell r="W70" t="str">
            <v>14</v>
          </cell>
          <cell r="X70" t="str">
            <v>NUEVA EPS</v>
          </cell>
          <cell r="Y70" t="str">
            <v>36</v>
          </cell>
          <cell r="Z70" t="str">
            <v>COLFONDOS S.A.</v>
          </cell>
          <cell r="AA70" t="str">
            <v>13</v>
          </cell>
          <cell r="AB70" t="str">
            <v>COLPATRIA</v>
          </cell>
          <cell r="AC70" t="str">
            <v>006</v>
          </cell>
          <cell r="AD70" t="str">
            <v>MEC.MANT DE LLANTAS</v>
          </cell>
          <cell r="AE70" t="str">
            <v>51</v>
          </cell>
          <cell r="AF70" t="str">
            <v>DAVIVIENDA</v>
          </cell>
          <cell r="AG70" t="str">
            <v>0550027900083109</v>
          </cell>
          <cell r="AH70" t="str">
            <v>Ahorro</v>
          </cell>
          <cell r="AI70" t="str">
            <v>01</v>
          </cell>
          <cell r="AJ70" t="str">
            <v>COMFAMILIAR DE LA GUAJIRA</v>
          </cell>
          <cell r="AK70" t="str">
            <v>2</v>
          </cell>
          <cell r="AL70" t="str">
            <v>Consignacio</v>
          </cell>
          <cell r="AM70"/>
          <cell r="AN70" t="str">
            <v>1</v>
          </cell>
          <cell r="AO70" t="str">
            <v>03</v>
          </cell>
          <cell r="AP70" t="str">
            <v>MECANICO DE LLANTAS II</v>
          </cell>
          <cell r="AQ70" t="str">
            <v>CO00000064</v>
          </cell>
        </row>
        <row r="71">
          <cell r="B71">
            <v>1064787774</v>
          </cell>
          <cell r="C71" t="str">
            <v>CHIRIGUANA</v>
          </cell>
          <cell r="D71" t="str">
            <v>M</v>
          </cell>
          <cell r="E71" t="str">
            <v>CALLE LA IGLESIA LA SIERRA</v>
          </cell>
          <cell r="F71" t="str">
            <v>77020178</v>
          </cell>
          <cell r="G71" t="str">
            <v>CHIRIGUANA</v>
          </cell>
          <cell r="H71" t="str">
            <v>3122060998</v>
          </cell>
          <cell r="I71">
            <v>37873</v>
          </cell>
          <cell r="J71" t="str">
            <v>1634</v>
          </cell>
          <cell r="K71" t="str">
            <v>DRUMMOND</v>
          </cell>
          <cell r="L71" t="str">
            <v>001</v>
          </cell>
          <cell r="M71" t="str">
            <v>KAL TIRE SA DE CV SUCURSAL COLOMBIA</v>
          </cell>
          <cell r="N71" t="str">
            <v>0</v>
          </cell>
          <cell r="O71" t="str">
            <v>Normal</v>
          </cell>
          <cell r="P71">
            <v>45190</v>
          </cell>
          <cell r="Q71">
            <v>45371</v>
          </cell>
          <cell r="R71"/>
          <cell r="S71" t="str">
            <v>FONDOS DE CESANTIAS NO EXISTE</v>
          </cell>
          <cell r="T71" t="str">
            <v>A</v>
          </cell>
          <cell r="U71"/>
          <cell r="V71" t="str">
            <v>1300000.00</v>
          </cell>
          <cell r="W71" t="str">
            <v>03</v>
          </cell>
          <cell r="X71" t="str">
            <v>SALUD TOTAL S.A.</v>
          </cell>
          <cell r="Y71" t="str">
            <v>98</v>
          </cell>
          <cell r="Z71" t="str">
            <v>AFP PARA APRENDICES</v>
          </cell>
          <cell r="AA71" t="str">
            <v>13</v>
          </cell>
          <cell r="AB71" t="str">
            <v>COLPATRIA</v>
          </cell>
          <cell r="AC71" t="str">
            <v>0011</v>
          </cell>
          <cell r="AD71" t="str">
            <v>APRENDIZ SENA</v>
          </cell>
          <cell r="AE71" t="str">
            <v>0013</v>
          </cell>
          <cell r="AF71" t="str">
            <v>BBVA</v>
          </cell>
          <cell r="AG71" t="str">
            <v>03160200000968</v>
          </cell>
          <cell r="AH71" t="str">
            <v>Ahorro</v>
          </cell>
          <cell r="AI71" t="str">
            <v>99</v>
          </cell>
          <cell r="AJ71" t="str">
            <v>CAJA APRENDIZ</v>
          </cell>
          <cell r="AK71" t="str">
            <v>2</v>
          </cell>
          <cell r="AL71" t="str">
            <v>Consignacio</v>
          </cell>
          <cell r="AM71" t="str">
            <v>JAMILDIAZ49@GMAIL.COM</v>
          </cell>
          <cell r="AN71" t="str">
            <v>0</v>
          </cell>
          <cell r="AO71" t="str">
            <v>02</v>
          </cell>
          <cell r="AP71" t="str">
            <v>APRENDIZ SENA</v>
          </cell>
          <cell r="AQ71" t="str">
            <v>CO00000381</v>
          </cell>
        </row>
        <row r="72">
          <cell r="B72">
            <v>1065614635</v>
          </cell>
          <cell r="C72" t="str">
            <v>VALLEDUPAR</v>
          </cell>
          <cell r="D72" t="str">
            <v>M</v>
          </cell>
          <cell r="E72" t="str">
            <v>CALLE 22A No 5 05</v>
          </cell>
          <cell r="F72" t="str">
            <v>77020001</v>
          </cell>
          <cell r="G72" t="str">
            <v>VALLEDUPAR</v>
          </cell>
          <cell r="H72" t="str">
            <v>3165397039</v>
          </cell>
          <cell r="I72">
            <v>32920</v>
          </cell>
          <cell r="J72" t="str">
            <v>1634</v>
          </cell>
          <cell r="K72" t="str">
            <v>DRUMMOND</v>
          </cell>
          <cell r="L72" t="str">
            <v>001</v>
          </cell>
          <cell r="M72" t="str">
            <v>KAL TIRE SA DE CV SUCURSAL COLOMBIA</v>
          </cell>
          <cell r="N72" t="str">
            <v>0</v>
          </cell>
          <cell r="O72" t="str">
            <v>Normal</v>
          </cell>
          <cell r="P72">
            <v>41671</v>
          </cell>
          <cell r="Q72" t="str">
            <v>99/99/9999</v>
          </cell>
          <cell r="R72" t="str">
            <v>03</v>
          </cell>
          <cell r="S72" t="str">
            <v>FONDO NACIONAL DEL AHORRO</v>
          </cell>
          <cell r="T72" t="str">
            <v>A</v>
          </cell>
          <cell r="U72"/>
          <cell r="V72" t="str">
            <v>6660700.00</v>
          </cell>
          <cell r="W72" t="str">
            <v>03</v>
          </cell>
          <cell r="X72" t="str">
            <v>SALUD TOTAL S.A.</v>
          </cell>
          <cell r="Y72" t="str">
            <v>41</v>
          </cell>
          <cell r="Z72" t="str">
            <v>COLPENSIONES</v>
          </cell>
          <cell r="AA72" t="str">
            <v>13</v>
          </cell>
          <cell r="AB72" t="str">
            <v>COLPATRIA</v>
          </cell>
          <cell r="AC72" t="str">
            <v>003</v>
          </cell>
          <cell r="AD72" t="str">
            <v>SUPERVISORES</v>
          </cell>
          <cell r="AE72" t="str">
            <v>51</v>
          </cell>
          <cell r="AF72" t="str">
            <v>DAVIVIENDA</v>
          </cell>
          <cell r="AG72" t="str">
            <v>0550027900083323</v>
          </cell>
          <cell r="AH72" t="str">
            <v>Ahorro</v>
          </cell>
          <cell r="AI72" t="str">
            <v>02</v>
          </cell>
          <cell r="AJ72" t="str">
            <v>COMFACESAR</v>
          </cell>
          <cell r="AK72" t="str">
            <v>2</v>
          </cell>
          <cell r="AL72" t="str">
            <v>Consignacio</v>
          </cell>
          <cell r="AM72"/>
          <cell r="AN72" t="str">
            <v>0</v>
          </cell>
          <cell r="AO72" t="str">
            <v>01</v>
          </cell>
          <cell r="AP72" t="str">
            <v>SUPERVISOR DE PROYECTO</v>
          </cell>
          <cell r="AQ72" t="str">
            <v>CO00000067</v>
          </cell>
        </row>
        <row r="73">
          <cell r="B73">
            <v>1065613418</v>
          </cell>
          <cell r="C73" t="str">
            <v>VALLEDUPAR</v>
          </cell>
          <cell r="D73" t="str">
            <v>M</v>
          </cell>
          <cell r="E73" t="str">
            <v>CRA 19 33 58</v>
          </cell>
          <cell r="F73" t="str">
            <v>77020001</v>
          </cell>
          <cell r="G73" t="str">
            <v>VALLEDUPAR</v>
          </cell>
          <cell r="H73" t="str">
            <v>3188666791</v>
          </cell>
          <cell r="I73">
            <v>32877</v>
          </cell>
          <cell r="J73" t="str">
            <v>1634</v>
          </cell>
          <cell r="K73" t="str">
            <v>DRUMMOND</v>
          </cell>
          <cell r="L73" t="str">
            <v>001</v>
          </cell>
          <cell r="M73" t="str">
            <v>KAL TIRE SA DE CV SUCURSAL COLOMBIA</v>
          </cell>
          <cell r="N73" t="str">
            <v>0</v>
          </cell>
          <cell r="O73" t="str">
            <v>Normal</v>
          </cell>
          <cell r="P73">
            <v>41671</v>
          </cell>
          <cell r="Q73" t="str">
            <v>99/99/9999</v>
          </cell>
          <cell r="R73" t="str">
            <v>01</v>
          </cell>
          <cell r="S73" t="str">
            <v>PORVENIR</v>
          </cell>
          <cell r="T73" t="str">
            <v>A</v>
          </cell>
          <cell r="U73"/>
          <cell r="V73" t="str">
            <v>3234700.00</v>
          </cell>
          <cell r="W73" t="str">
            <v>03</v>
          </cell>
          <cell r="X73" t="str">
            <v>SALUD TOTAL S.A.</v>
          </cell>
          <cell r="Y73" t="str">
            <v>32</v>
          </cell>
          <cell r="Z73" t="str">
            <v>PORVENIR S.A.</v>
          </cell>
          <cell r="AA73" t="str">
            <v>13</v>
          </cell>
          <cell r="AB73" t="str">
            <v>COLPATRIA</v>
          </cell>
          <cell r="AC73" t="str">
            <v>006</v>
          </cell>
          <cell r="AD73" t="str">
            <v>MEC.MANT DE LLANTAS</v>
          </cell>
          <cell r="AE73" t="str">
            <v>07</v>
          </cell>
          <cell r="AF73" t="str">
            <v>BANCOLOMBIA</v>
          </cell>
          <cell r="AG73" t="str">
            <v>70440695173</v>
          </cell>
          <cell r="AH73" t="str">
            <v>Ahorro</v>
          </cell>
          <cell r="AI73" t="str">
            <v>02</v>
          </cell>
          <cell r="AJ73" t="str">
            <v>COMFACESAR</v>
          </cell>
          <cell r="AK73" t="str">
            <v>2</v>
          </cell>
          <cell r="AL73" t="str">
            <v>Consignacio</v>
          </cell>
          <cell r="AM73"/>
          <cell r="AN73" t="str">
            <v>1</v>
          </cell>
          <cell r="AO73" t="str">
            <v>02</v>
          </cell>
          <cell r="AP73" t="str">
            <v>MECANICO DE LLANTAS I</v>
          </cell>
          <cell r="AQ73" t="str">
            <v>CO00000071</v>
          </cell>
        </row>
        <row r="74">
          <cell r="B74">
            <v>1003235902</v>
          </cell>
          <cell r="C74" t="str">
            <v>VALLEDUPAR</v>
          </cell>
          <cell r="D74" t="str">
            <v>M</v>
          </cell>
          <cell r="E74" t="str">
            <v>MZ 2 CASA 11</v>
          </cell>
          <cell r="F74" t="str">
            <v>77020001</v>
          </cell>
          <cell r="G74" t="str">
            <v>VALLEDUPAR</v>
          </cell>
          <cell r="H74" t="str">
            <v>3016360368</v>
          </cell>
          <cell r="I74">
            <v>37515</v>
          </cell>
          <cell r="J74" t="str">
            <v>1634</v>
          </cell>
          <cell r="K74" t="str">
            <v>DRUMMOND</v>
          </cell>
          <cell r="L74" t="str">
            <v>001</v>
          </cell>
          <cell r="M74" t="str">
            <v>KAL TIRE SA DE CV SUCURSAL COLOMBIA</v>
          </cell>
          <cell r="N74" t="str">
            <v>0</v>
          </cell>
          <cell r="O74" t="str">
            <v>Normal</v>
          </cell>
          <cell r="P74">
            <v>45345</v>
          </cell>
          <cell r="Q74">
            <v>45526</v>
          </cell>
          <cell r="R74"/>
          <cell r="S74" t="str">
            <v>FONDOS DE CESANTIAS NO EXISTE</v>
          </cell>
          <cell r="T74" t="str">
            <v>A</v>
          </cell>
          <cell r="U74"/>
          <cell r="V74" t="str">
            <v>1300000.00</v>
          </cell>
          <cell r="W74" t="str">
            <v>03</v>
          </cell>
          <cell r="X74" t="str">
            <v>SALUD TOTAL S.A.</v>
          </cell>
          <cell r="Y74" t="str">
            <v>98</v>
          </cell>
          <cell r="Z74" t="str">
            <v>AFP PARA APRENDICES</v>
          </cell>
          <cell r="AA74" t="str">
            <v>13</v>
          </cell>
          <cell r="AB74" t="str">
            <v>COLPATRIA</v>
          </cell>
          <cell r="AC74" t="str">
            <v>0011</v>
          </cell>
          <cell r="AD74" t="str">
            <v>APRENDIZ SENA</v>
          </cell>
          <cell r="AE74" t="str">
            <v>51</v>
          </cell>
          <cell r="AF74" t="str">
            <v>DAVIVIENDA</v>
          </cell>
          <cell r="AG74" t="str">
            <v>488443801482</v>
          </cell>
          <cell r="AH74" t="str">
            <v>Ahorro</v>
          </cell>
          <cell r="AI74" t="str">
            <v>99</v>
          </cell>
          <cell r="AJ74" t="str">
            <v>CAJA APRENDIZ</v>
          </cell>
          <cell r="AK74" t="str">
            <v>2</v>
          </cell>
          <cell r="AL74" t="str">
            <v>Consignacio</v>
          </cell>
          <cell r="AM74" t="str">
            <v>JHONFLOREZMEJIA@GMAIL.COM</v>
          </cell>
          <cell r="AN74" t="str">
            <v>0</v>
          </cell>
          <cell r="AO74" t="str">
            <v>02</v>
          </cell>
          <cell r="AP74" t="str">
            <v>APRENDIZ SENA</v>
          </cell>
          <cell r="AQ74" t="str">
            <v>CO00000404</v>
          </cell>
        </row>
        <row r="75">
          <cell r="B75">
            <v>84038453</v>
          </cell>
          <cell r="C75" t="str">
            <v>SAN JUAN</v>
          </cell>
          <cell r="D75" t="str">
            <v>M</v>
          </cell>
          <cell r="E75" t="str">
            <v>CALLE 3A 12 51</v>
          </cell>
          <cell r="F75" t="str">
            <v>77044650</v>
          </cell>
          <cell r="G75" t="str">
            <v>SAN JUAN DEL CESAR</v>
          </cell>
          <cell r="H75" t="str">
            <v>3145556763</v>
          </cell>
          <cell r="I75">
            <v>25721</v>
          </cell>
          <cell r="J75" t="str">
            <v>1634</v>
          </cell>
          <cell r="K75" t="str">
            <v>DRUMMOND</v>
          </cell>
          <cell r="L75" t="str">
            <v>001</v>
          </cell>
          <cell r="M75" t="str">
            <v>KAL TIRE SA DE CV SUCURSAL COLOMBIA</v>
          </cell>
          <cell r="N75" t="str">
            <v>0</v>
          </cell>
          <cell r="O75" t="str">
            <v>Normal</v>
          </cell>
          <cell r="P75">
            <v>39430</v>
          </cell>
          <cell r="Q75" t="str">
            <v>99/99/9999</v>
          </cell>
          <cell r="R75" t="str">
            <v>04</v>
          </cell>
          <cell r="S75" t="str">
            <v>PROTECCION</v>
          </cell>
          <cell r="T75" t="str">
            <v>A</v>
          </cell>
          <cell r="U75"/>
          <cell r="V75" t="str">
            <v>13298300.00</v>
          </cell>
          <cell r="W75" t="str">
            <v>05</v>
          </cell>
          <cell r="X75" t="str">
            <v>E.P.S. SANITAS S.A.</v>
          </cell>
          <cell r="Y75" t="str">
            <v>41</v>
          </cell>
          <cell r="Z75" t="str">
            <v>COLPENSIONES</v>
          </cell>
          <cell r="AA75" t="str">
            <v>13</v>
          </cell>
          <cell r="AB75" t="str">
            <v>COLPATRIA</v>
          </cell>
          <cell r="AC75" t="str">
            <v>008</v>
          </cell>
          <cell r="AD75" t="str">
            <v>GERENTE DE PROYECTO</v>
          </cell>
          <cell r="AE75" t="str">
            <v>51</v>
          </cell>
          <cell r="AF75" t="str">
            <v>DAVIVIENDA</v>
          </cell>
          <cell r="AG75" t="str">
            <v>0550027900084594</v>
          </cell>
          <cell r="AH75" t="str">
            <v>Ahorro</v>
          </cell>
          <cell r="AI75" t="str">
            <v>02</v>
          </cell>
          <cell r="AJ75" t="str">
            <v>COMFACESAR</v>
          </cell>
          <cell r="AK75" t="str">
            <v>2</v>
          </cell>
          <cell r="AL75" t="str">
            <v>Consignacio</v>
          </cell>
          <cell r="AM75"/>
          <cell r="AN75" t="str">
            <v>0</v>
          </cell>
          <cell r="AO75" t="str">
            <v>01</v>
          </cell>
          <cell r="AP75" t="str">
            <v>GERENTE DE PROYECTO</v>
          </cell>
          <cell r="AQ75" t="str">
            <v>CO00000074</v>
          </cell>
        </row>
        <row r="76">
          <cell r="B76">
            <v>1064114760</v>
          </cell>
          <cell r="C76" t="str">
            <v>LA JAGUA DE IBIRICO</v>
          </cell>
          <cell r="D76" t="str">
            <v>M</v>
          </cell>
          <cell r="E76" t="str">
            <v>CALLE 5 N 4 06</v>
          </cell>
          <cell r="F76" t="str">
            <v>77020400</v>
          </cell>
          <cell r="G76" t="str">
            <v>LA JAGUA DE IBIRICO</v>
          </cell>
          <cell r="H76" t="str">
            <v>3012269235</v>
          </cell>
          <cell r="I76">
            <v>34357</v>
          </cell>
          <cell r="J76" t="str">
            <v>1634</v>
          </cell>
          <cell r="K76" t="str">
            <v>DRUMMOND</v>
          </cell>
          <cell r="L76" t="str">
            <v>001</v>
          </cell>
          <cell r="M76" t="str">
            <v>KAL TIRE SA DE CV SUCURSAL COLOMBIA</v>
          </cell>
          <cell r="N76" t="str">
            <v>0</v>
          </cell>
          <cell r="O76" t="str">
            <v>Normal</v>
          </cell>
          <cell r="P76">
            <v>43105</v>
          </cell>
          <cell r="Q76" t="str">
            <v>99/99/9999</v>
          </cell>
          <cell r="R76" t="str">
            <v>01</v>
          </cell>
          <cell r="S76" t="str">
            <v>PORVENIR</v>
          </cell>
          <cell r="T76" t="str">
            <v>A</v>
          </cell>
          <cell r="U76"/>
          <cell r="V76" t="str">
            <v>2140800.00</v>
          </cell>
          <cell r="W76" t="str">
            <v>03</v>
          </cell>
          <cell r="X76" t="str">
            <v>SALUD TOTAL S.A.</v>
          </cell>
          <cell r="Y76" t="str">
            <v>32</v>
          </cell>
          <cell r="Z76" t="str">
            <v>PORVENIR S.A.</v>
          </cell>
          <cell r="AA76" t="str">
            <v>13</v>
          </cell>
          <cell r="AB76" t="str">
            <v>COLPATRIA</v>
          </cell>
          <cell r="AC76" t="str">
            <v>006</v>
          </cell>
          <cell r="AD76" t="str">
            <v>MEC.MANT DE LLANTAS</v>
          </cell>
          <cell r="AE76" t="str">
            <v>51</v>
          </cell>
          <cell r="AF76" t="str">
            <v>DAVIVIENDA</v>
          </cell>
          <cell r="AG76" t="str">
            <v>0550027900083265</v>
          </cell>
          <cell r="AH76" t="str">
            <v>Ahorro</v>
          </cell>
          <cell r="AI76" t="str">
            <v>02</v>
          </cell>
          <cell r="AJ76" t="str">
            <v>COMFACESAR</v>
          </cell>
          <cell r="AK76" t="str">
            <v>2</v>
          </cell>
          <cell r="AL76" t="str">
            <v>Consignacio</v>
          </cell>
          <cell r="AM76"/>
          <cell r="AN76" t="str">
            <v>1</v>
          </cell>
          <cell r="AO76" t="str">
            <v>05</v>
          </cell>
          <cell r="AP76" t="str">
            <v>MECANICO DE LLANTAS III</v>
          </cell>
          <cell r="AQ76" t="str">
            <v>CO00000075</v>
          </cell>
        </row>
        <row r="77">
          <cell r="B77">
            <v>12603073</v>
          </cell>
          <cell r="C77" t="str">
            <v>SAN SEBASTIAN</v>
          </cell>
          <cell r="D77" t="str">
            <v>M</v>
          </cell>
          <cell r="E77" t="str">
            <v>CALLE 6 6 51</v>
          </cell>
          <cell r="F77" t="str">
            <v>77047692</v>
          </cell>
          <cell r="G77" t="str">
            <v>SAN SEBASTIAN BUENAVIST</v>
          </cell>
          <cell r="H77" t="str">
            <v>3158388614</v>
          </cell>
          <cell r="I77">
            <v>29925</v>
          </cell>
          <cell r="J77" t="str">
            <v>1634</v>
          </cell>
          <cell r="K77" t="str">
            <v>DRUMMOND</v>
          </cell>
          <cell r="L77" t="str">
            <v>001</v>
          </cell>
          <cell r="M77" t="str">
            <v>KAL TIRE SA DE CV SUCURSAL COLOMBIA</v>
          </cell>
          <cell r="N77" t="str">
            <v>0</v>
          </cell>
          <cell r="O77" t="str">
            <v>Normal</v>
          </cell>
          <cell r="P77">
            <v>41671</v>
          </cell>
          <cell r="Q77" t="str">
            <v>99/99/9999</v>
          </cell>
          <cell r="R77" t="str">
            <v>01</v>
          </cell>
          <cell r="S77" t="str">
            <v>PORVENIR</v>
          </cell>
          <cell r="T77" t="str">
            <v>A</v>
          </cell>
          <cell r="U77"/>
          <cell r="V77" t="str">
            <v>3234700.00</v>
          </cell>
          <cell r="W77" t="str">
            <v>03</v>
          </cell>
          <cell r="X77" t="str">
            <v>SALUD TOTAL S.A.</v>
          </cell>
          <cell r="Y77" t="str">
            <v>32</v>
          </cell>
          <cell r="Z77" t="str">
            <v>PORVENIR S.A.</v>
          </cell>
          <cell r="AA77" t="str">
            <v>13</v>
          </cell>
          <cell r="AB77" t="str">
            <v>COLPATRIA</v>
          </cell>
          <cell r="AC77" t="str">
            <v>006</v>
          </cell>
          <cell r="AD77" t="str">
            <v>MEC.MANT DE LLANTAS</v>
          </cell>
          <cell r="AE77" t="str">
            <v>51</v>
          </cell>
          <cell r="AF77" t="str">
            <v>DAVIVIENDA</v>
          </cell>
          <cell r="AG77" t="str">
            <v>0550027900084164</v>
          </cell>
          <cell r="AH77" t="str">
            <v>Ahorro</v>
          </cell>
          <cell r="AI77" t="str">
            <v>02</v>
          </cell>
          <cell r="AJ77" t="str">
            <v>COMFACESAR</v>
          </cell>
          <cell r="AK77" t="str">
            <v>2</v>
          </cell>
          <cell r="AL77" t="str">
            <v>Consignacio</v>
          </cell>
          <cell r="AM77"/>
          <cell r="AN77" t="str">
            <v>1</v>
          </cell>
          <cell r="AO77" t="str">
            <v>02</v>
          </cell>
          <cell r="AP77" t="str">
            <v>MECANICO DE LLANTAS I</v>
          </cell>
          <cell r="AQ77" t="str">
            <v>CO00000079</v>
          </cell>
        </row>
        <row r="78">
          <cell r="B78">
            <v>1065986941</v>
          </cell>
          <cell r="C78" t="str">
            <v>EL PASO</v>
          </cell>
          <cell r="D78" t="str">
            <v>M</v>
          </cell>
          <cell r="E78" t="str">
            <v>CALLE CENTRAL 16 20</v>
          </cell>
          <cell r="F78" t="str">
            <v>16905001</v>
          </cell>
          <cell r="G78" t="str">
            <v>LA LOMA</v>
          </cell>
          <cell r="H78" t="str">
            <v>3187611361</v>
          </cell>
          <cell r="I78">
            <v>32703</v>
          </cell>
          <cell r="J78" t="str">
            <v>1634</v>
          </cell>
          <cell r="K78" t="str">
            <v>DRUMMOND</v>
          </cell>
          <cell r="L78" t="str">
            <v>001</v>
          </cell>
          <cell r="M78" t="str">
            <v>KAL TIRE SA DE CV SUCURSAL COLOMBIA</v>
          </cell>
          <cell r="N78" t="str">
            <v>0</v>
          </cell>
          <cell r="O78" t="str">
            <v>Normal</v>
          </cell>
          <cell r="P78">
            <v>41671</v>
          </cell>
          <cell r="Q78" t="str">
            <v>99/99/9999</v>
          </cell>
          <cell r="R78" t="str">
            <v>01</v>
          </cell>
          <cell r="S78" t="str">
            <v>PORVENIR</v>
          </cell>
          <cell r="T78" t="str">
            <v>A</v>
          </cell>
          <cell r="U78"/>
          <cell r="V78" t="str">
            <v>3234700.00</v>
          </cell>
          <cell r="W78" t="str">
            <v>03</v>
          </cell>
          <cell r="X78" t="str">
            <v>SALUD TOTAL S.A.</v>
          </cell>
          <cell r="Y78" t="str">
            <v>41</v>
          </cell>
          <cell r="Z78" t="str">
            <v>COLPENSIONES</v>
          </cell>
          <cell r="AA78" t="str">
            <v>13</v>
          </cell>
          <cell r="AB78" t="str">
            <v>COLPATRIA</v>
          </cell>
          <cell r="AC78" t="str">
            <v>006</v>
          </cell>
          <cell r="AD78" t="str">
            <v>MEC.MANT DE LLANTAS</v>
          </cell>
          <cell r="AE78" t="str">
            <v>07</v>
          </cell>
          <cell r="AF78" t="str">
            <v>BANCOLOMBIA</v>
          </cell>
          <cell r="AG78" t="str">
            <v>70446840531</v>
          </cell>
          <cell r="AH78" t="str">
            <v>Ahorro</v>
          </cell>
          <cell r="AI78" t="str">
            <v>02</v>
          </cell>
          <cell r="AJ78" t="str">
            <v>COMFACESAR</v>
          </cell>
          <cell r="AK78" t="str">
            <v>2</v>
          </cell>
          <cell r="AL78" t="str">
            <v>Consignacio</v>
          </cell>
          <cell r="AM78"/>
          <cell r="AN78" t="str">
            <v>1</v>
          </cell>
          <cell r="AO78" t="str">
            <v>02</v>
          </cell>
          <cell r="AP78" t="str">
            <v>MECANICO DE LLANTAS I</v>
          </cell>
          <cell r="AQ78" t="str">
            <v>CO00000080</v>
          </cell>
        </row>
        <row r="79">
          <cell r="B79">
            <v>12522871</v>
          </cell>
          <cell r="C79" t="str">
            <v>LA JAGUA DE IBIRICO</v>
          </cell>
          <cell r="D79" t="str">
            <v>M</v>
          </cell>
          <cell r="E79" t="str">
            <v>CLL 8 N 5 14</v>
          </cell>
          <cell r="F79" t="str">
            <v>77020400</v>
          </cell>
          <cell r="G79" t="str">
            <v>LA JAGUA DE IBIRICO</v>
          </cell>
          <cell r="H79" t="str">
            <v>3125624354</v>
          </cell>
          <cell r="I79">
            <v>26464</v>
          </cell>
          <cell r="J79" t="str">
            <v>1634</v>
          </cell>
          <cell r="K79" t="str">
            <v>DRUMMOND</v>
          </cell>
          <cell r="L79" t="str">
            <v>001</v>
          </cell>
          <cell r="M79" t="str">
            <v>KAL TIRE SA DE CV SUCURSAL COLOMBIA</v>
          </cell>
          <cell r="N79" t="str">
            <v>0</v>
          </cell>
          <cell r="O79" t="str">
            <v>Normal</v>
          </cell>
          <cell r="P79">
            <v>42219</v>
          </cell>
          <cell r="Q79" t="str">
            <v>99/99/9999</v>
          </cell>
          <cell r="R79" t="str">
            <v>01</v>
          </cell>
          <cell r="S79" t="str">
            <v>PORVENIR</v>
          </cell>
          <cell r="T79" t="str">
            <v>A</v>
          </cell>
          <cell r="U79"/>
          <cell r="V79" t="str">
            <v>2619500.00</v>
          </cell>
          <cell r="W79" t="str">
            <v>03</v>
          </cell>
          <cell r="X79" t="str">
            <v>SALUD TOTAL S.A.</v>
          </cell>
          <cell r="Y79" t="str">
            <v>41</v>
          </cell>
          <cell r="Z79" t="str">
            <v>COLPENSIONES</v>
          </cell>
          <cell r="AA79" t="str">
            <v>13</v>
          </cell>
          <cell r="AB79" t="str">
            <v>COLPATRIA</v>
          </cell>
          <cell r="AC79" t="str">
            <v>006</v>
          </cell>
          <cell r="AD79" t="str">
            <v>MEC.MANT DE LLANTAS</v>
          </cell>
          <cell r="AE79" t="str">
            <v>0013</v>
          </cell>
          <cell r="AF79" t="str">
            <v>BBVA</v>
          </cell>
          <cell r="AG79" t="str">
            <v>03160200247717</v>
          </cell>
          <cell r="AH79" t="str">
            <v>Ahorro</v>
          </cell>
          <cell r="AI79" t="str">
            <v>02</v>
          </cell>
          <cell r="AJ79" t="str">
            <v>COMFACESAR</v>
          </cell>
          <cell r="AK79" t="str">
            <v>2</v>
          </cell>
          <cell r="AL79" t="str">
            <v>Consignacio</v>
          </cell>
          <cell r="AM79"/>
          <cell r="AN79" t="str">
            <v>1</v>
          </cell>
          <cell r="AO79" t="str">
            <v>03</v>
          </cell>
          <cell r="AP79" t="str">
            <v>MECANICO DE LLANTAS II</v>
          </cell>
          <cell r="AQ79" t="str">
            <v>CO00000081</v>
          </cell>
        </row>
        <row r="80">
          <cell r="B80">
            <v>1084729864</v>
          </cell>
          <cell r="C80" t="str">
            <v>ARACATACA</v>
          </cell>
          <cell r="D80" t="str">
            <v>F</v>
          </cell>
          <cell r="E80" t="str">
            <v>MZT CASA 2 VILLA DEL RIO</v>
          </cell>
          <cell r="F80" t="str">
            <v>77047053</v>
          </cell>
          <cell r="G80" t="str">
            <v>ARACATACA</v>
          </cell>
          <cell r="H80" t="str">
            <v>3144184566</v>
          </cell>
          <cell r="I80">
            <v>31914</v>
          </cell>
          <cell r="J80" t="str">
            <v>1634</v>
          </cell>
          <cell r="K80" t="str">
            <v>DRUMMOND</v>
          </cell>
          <cell r="L80" t="str">
            <v>001</v>
          </cell>
          <cell r="M80" t="str">
            <v>KAL TIRE SA DE CV SUCURSAL COLOMBIA</v>
          </cell>
          <cell r="N80" t="str">
            <v>0</v>
          </cell>
          <cell r="O80" t="str">
            <v>Normal</v>
          </cell>
          <cell r="P80">
            <v>44697</v>
          </cell>
          <cell r="Q80" t="str">
            <v>99/99/9999</v>
          </cell>
          <cell r="R80" t="str">
            <v>01</v>
          </cell>
          <cell r="S80" t="str">
            <v>PORVENIR</v>
          </cell>
          <cell r="T80" t="str">
            <v>A</v>
          </cell>
          <cell r="U80"/>
          <cell r="V80" t="str">
            <v>2934200.00</v>
          </cell>
          <cell r="W80" t="str">
            <v>05</v>
          </cell>
          <cell r="X80" t="str">
            <v>E.P.S. SANITAS S.A.</v>
          </cell>
          <cell r="Y80" t="str">
            <v>32</v>
          </cell>
          <cell r="Z80" t="str">
            <v>PORVENIR S.A.</v>
          </cell>
          <cell r="AA80" t="str">
            <v>13</v>
          </cell>
          <cell r="AB80" t="str">
            <v>COLPATRIA</v>
          </cell>
          <cell r="AC80" t="str">
            <v>0002</v>
          </cell>
          <cell r="AD80" t="str">
            <v>AUXILIARES/ Y GENERA</v>
          </cell>
          <cell r="AE80" t="str">
            <v>51</v>
          </cell>
          <cell r="AF80" t="str">
            <v>DAVIVIENDA</v>
          </cell>
          <cell r="AG80" t="str">
            <v>0550027900085385</v>
          </cell>
          <cell r="AH80" t="str">
            <v>Ahorro</v>
          </cell>
          <cell r="AI80" t="str">
            <v>02</v>
          </cell>
          <cell r="AJ80" t="str">
            <v>COMFACESAR</v>
          </cell>
          <cell r="AK80" t="str">
            <v>2</v>
          </cell>
          <cell r="AL80" t="str">
            <v>Consignacio</v>
          </cell>
          <cell r="AM80"/>
          <cell r="AN80" t="str">
            <v>0</v>
          </cell>
          <cell r="AO80" t="str">
            <v>08</v>
          </cell>
          <cell r="AP80" t="str">
            <v>ASISTENTE SST</v>
          </cell>
          <cell r="AQ80" t="str">
            <v>CO00000082</v>
          </cell>
        </row>
        <row r="81">
          <cell r="B81">
            <v>1127337198</v>
          </cell>
          <cell r="C81" t="str">
            <v>BOSCONIA</v>
          </cell>
          <cell r="D81" t="str">
            <v>M</v>
          </cell>
          <cell r="E81" t="str">
            <v>CR 11 N 4B 57</v>
          </cell>
          <cell r="F81" t="str">
            <v>77020238</v>
          </cell>
          <cell r="G81" t="str">
            <v>EL COPEY</v>
          </cell>
          <cell r="H81" t="str">
            <v>3165040439</v>
          </cell>
          <cell r="I81">
            <v>35041</v>
          </cell>
          <cell r="J81" t="str">
            <v>1634</v>
          </cell>
          <cell r="K81" t="str">
            <v>DRUMMOND</v>
          </cell>
          <cell r="L81" t="str">
            <v>001</v>
          </cell>
          <cell r="M81" t="str">
            <v>KAL TIRE SA DE CV SUCURSAL COLOMBIA</v>
          </cell>
          <cell r="N81" t="str">
            <v>0</v>
          </cell>
          <cell r="O81" t="str">
            <v>Normal</v>
          </cell>
          <cell r="P81">
            <v>42026</v>
          </cell>
          <cell r="Q81" t="str">
            <v>99/99/9999</v>
          </cell>
          <cell r="R81" t="str">
            <v>04</v>
          </cell>
          <cell r="S81" t="str">
            <v>PROTECCION</v>
          </cell>
          <cell r="T81" t="str">
            <v>A</v>
          </cell>
          <cell r="U81"/>
          <cell r="V81" t="str">
            <v>2619500.00</v>
          </cell>
          <cell r="W81" t="str">
            <v>03</v>
          </cell>
          <cell r="X81" t="str">
            <v>SALUD TOTAL S.A.</v>
          </cell>
          <cell r="Y81" t="str">
            <v>41</v>
          </cell>
          <cell r="Z81" t="str">
            <v>COLPENSIONES</v>
          </cell>
          <cell r="AA81" t="str">
            <v>13</v>
          </cell>
          <cell r="AB81" t="str">
            <v>COLPATRIA</v>
          </cell>
          <cell r="AC81" t="str">
            <v>006</v>
          </cell>
          <cell r="AD81" t="str">
            <v>MEC.MANT DE LLANTAS</v>
          </cell>
          <cell r="AE81" t="str">
            <v>51</v>
          </cell>
          <cell r="AF81" t="str">
            <v>DAVIVIENDA</v>
          </cell>
          <cell r="AG81" t="str">
            <v>0550027900083414</v>
          </cell>
          <cell r="AH81" t="str">
            <v>Ahorro</v>
          </cell>
          <cell r="AI81" t="str">
            <v>02</v>
          </cell>
          <cell r="AJ81" t="str">
            <v>COMFACESAR</v>
          </cell>
          <cell r="AK81" t="str">
            <v>2</v>
          </cell>
          <cell r="AL81" t="str">
            <v>Consignacio</v>
          </cell>
          <cell r="AM81"/>
          <cell r="AN81" t="str">
            <v>1</v>
          </cell>
          <cell r="AO81" t="str">
            <v>03</v>
          </cell>
          <cell r="AP81" t="str">
            <v>MECANICO DE LLANTAS II</v>
          </cell>
          <cell r="AQ81" t="str">
            <v>CO00000091</v>
          </cell>
        </row>
        <row r="82">
          <cell r="B82">
            <v>84038935</v>
          </cell>
          <cell r="C82" t="str">
            <v>SAN JUAN DEL CESAR</v>
          </cell>
          <cell r="D82" t="str">
            <v>M</v>
          </cell>
          <cell r="E82" t="str">
            <v>CALLE 8 CR 12 16</v>
          </cell>
          <cell r="F82" t="str">
            <v>77044650</v>
          </cell>
          <cell r="G82" t="str">
            <v>SAN JUAN DEL CESAR</v>
          </cell>
          <cell r="H82" t="str">
            <v>3187537280</v>
          </cell>
          <cell r="I82">
            <v>26494</v>
          </cell>
          <cell r="J82" t="str">
            <v>1634</v>
          </cell>
          <cell r="K82" t="str">
            <v>DRUMMOND</v>
          </cell>
          <cell r="L82" t="str">
            <v>001</v>
          </cell>
          <cell r="M82" t="str">
            <v>KAL TIRE SA DE CV SUCURSAL COLOMBIA</v>
          </cell>
          <cell r="N82" t="str">
            <v>0</v>
          </cell>
          <cell r="O82" t="str">
            <v>Normal</v>
          </cell>
          <cell r="P82">
            <v>42065</v>
          </cell>
          <cell r="Q82" t="str">
            <v>99/99/9999</v>
          </cell>
          <cell r="R82" t="str">
            <v>01</v>
          </cell>
          <cell r="S82" t="str">
            <v>PORVENIR</v>
          </cell>
          <cell r="T82" t="str">
            <v>A</v>
          </cell>
          <cell r="U82"/>
          <cell r="V82" t="str">
            <v>3035800.00</v>
          </cell>
          <cell r="W82" t="str">
            <v>05</v>
          </cell>
          <cell r="X82" t="str">
            <v>E.P.S. SANITAS S.A.</v>
          </cell>
          <cell r="Y82" t="str">
            <v>41</v>
          </cell>
          <cell r="Z82" t="str">
            <v>COLPENSIONES</v>
          </cell>
          <cell r="AA82" t="str">
            <v>13</v>
          </cell>
          <cell r="AB82" t="str">
            <v>COLPATRIA</v>
          </cell>
          <cell r="AC82" t="str">
            <v>005</v>
          </cell>
          <cell r="AD82" t="str">
            <v>REPARADORES</v>
          </cell>
          <cell r="AE82" t="str">
            <v>0013</v>
          </cell>
          <cell r="AF82" t="str">
            <v>BBVA</v>
          </cell>
          <cell r="AG82" t="str">
            <v>00260200113621</v>
          </cell>
          <cell r="AH82" t="str">
            <v>Ahorro</v>
          </cell>
          <cell r="AI82" t="str">
            <v>01</v>
          </cell>
          <cell r="AJ82" t="str">
            <v>COMFAMILIAR DE LA GUAJIRA</v>
          </cell>
          <cell r="AK82" t="str">
            <v>2</v>
          </cell>
          <cell r="AL82" t="str">
            <v>Consignacio</v>
          </cell>
          <cell r="AM82" t="str">
            <v>jhoelys_moreno@kaltire.com</v>
          </cell>
          <cell r="AN82" t="str">
            <v>1</v>
          </cell>
          <cell r="AO82" t="str">
            <v>03</v>
          </cell>
          <cell r="AP82" t="str">
            <v>TECNICO REPARADOR OTR I</v>
          </cell>
          <cell r="AQ82" t="str">
            <v>CO00000093</v>
          </cell>
        </row>
        <row r="83">
          <cell r="B83">
            <v>5135224</v>
          </cell>
          <cell r="C83" t="str">
            <v>VALLEDUPAR</v>
          </cell>
          <cell r="D83" t="str">
            <v>M</v>
          </cell>
          <cell r="E83" t="str">
            <v>MANZANA 58 CASA 8</v>
          </cell>
          <cell r="F83" t="str">
            <v>77020001</v>
          </cell>
          <cell r="G83" t="str">
            <v>VALLEDUPAR</v>
          </cell>
          <cell r="H83" t="str">
            <v>3103673526</v>
          </cell>
          <cell r="I83">
            <v>29494</v>
          </cell>
          <cell r="J83" t="str">
            <v>1634</v>
          </cell>
          <cell r="K83" t="str">
            <v>DRUMMOND</v>
          </cell>
          <cell r="L83" t="str">
            <v>001</v>
          </cell>
          <cell r="M83" t="str">
            <v>KAL TIRE SA DE CV SUCURSAL COLOMBIA</v>
          </cell>
          <cell r="N83" t="str">
            <v>0</v>
          </cell>
          <cell r="O83" t="str">
            <v>Normal</v>
          </cell>
          <cell r="P83">
            <v>41655</v>
          </cell>
          <cell r="Q83" t="str">
            <v>99/99/9999</v>
          </cell>
          <cell r="R83" t="str">
            <v>01</v>
          </cell>
          <cell r="S83" t="str">
            <v>PORVENIR</v>
          </cell>
          <cell r="T83" t="str">
            <v>A</v>
          </cell>
          <cell r="U83"/>
          <cell r="V83" t="str">
            <v>3035800.00</v>
          </cell>
          <cell r="W83" t="str">
            <v>05</v>
          </cell>
          <cell r="X83" t="str">
            <v>E.P.S. SANITAS S.A.</v>
          </cell>
          <cell r="Y83" t="str">
            <v>41</v>
          </cell>
          <cell r="Z83" t="str">
            <v>COLPENSIONES</v>
          </cell>
          <cell r="AA83" t="str">
            <v>13</v>
          </cell>
          <cell r="AB83" t="str">
            <v>COLPATRIA</v>
          </cell>
          <cell r="AC83" t="str">
            <v>005</v>
          </cell>
          <cell r="AD83" t="str">
            <v>REPARADORES</v>
          </cell>
          <cell r="AE83" t="str">
            <v>0013</v>
          </cell>
          <cell r="AF83" t="str">
            <v>BBVA</v>
          </cell>
          <cell r="AG83" t="str">
            <v>04860200100118</v>
          </cell>
          <cell r="AH83" t="str">
            <v>Ahorro</v>
          </cell>
          <cell r="AI83" t="str">
            <v>02</v>
          </cell>
          <cell r="AJ83" t="str">
            <v>COMFACESAR</v>
          </cell>
          <cell r="AK83" t="str">
            <v>2</v>
          </cell>
          <cell r="AL83" t="str">
            <v>Consignacio</v>
          </cell>
          <cell r="AM83"/>
          <cell r="AN83" t="str">
            <v>1</v>
          </cell>
          <cell r="AO83" t="str">
            <v>03</v>
          </cell>
          <cell r="AP83" t="str">
            <v>TECNICO REPARADOR OTR I</v>
          </cell>
          <cell r="AQ83" t="str">
            <v>CO00000094</v>
          </cell>
        </row>
        <row r="84">
          <cell r="B84">
            <v>1143470054</v>
          </cell>
          <cell r="C84" t="str">
            <v>BARRANQUILLA</v>
          </cell>
          <cell r="D84" t="str">
            <v>M</v>
          </cell>
          <cell r="E84" t="str">
            <v>CALLE 58B</v>
          </cell>
          <cell r="F84" t="str">
            <v>77008758</v>
          </cell>
          <cell r="G84" t="str">
            <v>SOLEDAD</v>
          </cell>
          <cell r="H84" t="str">
            <v>3017849663</v>
          </cell>
          <cell r="I84">
            <v>36495</v>
          </cell>
          <cell r="J84" t="str">
            <v>1634</v>
          </cell>
          <cell r="K84" t="str">
            <v>DRUMMOND</v>
          </cell>
          <cell r="L84" t="str">
            <v>001</v>
          </cell>
          <cell r="M84" t="str">
            <v>KAL TIRE SA DE CV SUCURSAL COLOMBIA</v>
          </cell>
          <cell r="N84" t="str">
            <v>0</v>
          </cell>
          <cell r="O84" t="str">
            <v>Normal</v>
          </cell>
          <cell r="P84">
            <v>44806</v>
          </cell>
          <cell r="Q84" t="str">
            <v>99/99/9999</v>
          </cell>
          <cell r="R84" t="str">
            <v>04</v>
          </cell>
          <cell r="S84" t="str">
            <v>PROTECCION</v>
          </cell>
          <cell r="T84" t="str">
            <v>A</v>
          </cell>
          <cell r="U84"/>
          <cell r="V84" t="str">
            <v>3278400.00</v>
          </cell>
          <cell r="W84" t="str">
            <v>14</v>
          </cell>
          <cell r="X84" t="str">
            <v>NUEVA EPS</v>
          </cell>
          <cell r="Y84" t="str">
            <v>31</v>
          </cell>
          <cell r="Z84" t="str">
            <v>PROTECCION S.A.</v>
          </cell>
          <cell r="AA84" t="str">
            <v>13</v>
          </cell>
          <cell r="AB84" t="str">
            <v>COLPATRIA</v>
          </cell>
          <cell r="AC84" t="str">
            <v>011</v>
          </cell>
          <cell r="AD84" t="str">
            <v>COORDINADORES</v>
          </cell>
          <cell r="AE84" t="str">
            <v>51</v>
          </cell>
          <cell r="AF84" t="str">
            <v>DAVIVIENDA</v>
          </cell>
          <cell r="AG84" t="str">
            <v>0550027900083471</v>
          </cell>
          <cell r="AH84" t="str">
            <v>Ahorro</v>
          </cell>
          <cell r="AI84" t="str">
            <v>03</v>
          </cell>
          <cell r="AJ84" t="str">
            <v>COMFAMILIAR DEL ATLANTICO</v>
          </cell>
          <cell r="AK84" t="str">
            <v>2</v>
          </cell>
          <cell r="AL84" t="str">
            <v>Consignacio</v>
          </cell>
          <cell r="AM84" t="str">
            <v>MOISES_GUTIERREZ@KALTIRE.COM</v>
          </cell>
          <cell r="AN84" t="str">
            <v>0</v>
          </cell>
          <cell r="AO84" t="str">
            <v>07</v>
          </cell>
          <cell r="AP84" t="str">
            <v>PLANEADOR</v>
          </cell>
          <cell r="AQ84" t="str">
            <v>CO00000310</v>
          </cell>
        </row>
        <row r="85">
          <cell r="B85">
            <v>1065824827</v>
          </cell>
          <cell r="C85" t="str">
            <v>VALLEDUPAR</v>
          </cell>
          <cell r="D85" t="str">
            <v>M</v>
          </cell>
          <cell r="E85" t="str">
            <v>TRANSVERSAL 26 160 06</v>
          </cell>
          <cell r="F85" t="str">
            <v>77020001</v>
          </cell>
          <cell r="G85" t="str">
            <v>VALLEDUPAR</v>
          </cell>
          <cell r="H85" t="str">
            <v>3157988445</v>
          </cell>
          <cell r="I85">
            <v>35175</v>
          </cell>
          <cell r="J85" t="str">
            <v>1634</v>
          </cell>
          <cell r="K85" t="str">
            <v>DRUMMOND</v>
          </cell>
          <cell r="L85" t="str">
            <v>001</v>
          </cell>
          <cell r="M85" t="str">
            <v>KAL TIRE SA DE CV SUCURSAL COLOMBIA</v>
          </cell>
          <cell r="N85" t="str">
            <v>0</v>
          </cell>
          <cell r="O85" t="str">
            <v>Normal</v>
          </cell>
          <cell r="P85">
            <v>43831</v>
          </cell>
          <cell r="Q85" t="str">
            <v>99/99/9999</v>
          </cell>
          <cell r="R85" t="str">
            <v>01</v>
          </cell>
          <cell r="S85" t="str">
            <v>PORVENIR</v>
          </cell>
          <cell r="T85" t="str">
            <v>A</v>
          </cell>
          <cell r="U85"/>
          <cell r="V85" t="str">
            <v>2619500.00</v>
          </cell>
          <cell r="W85" t="str">
            <v>24</v>
          </cell>
          <cell r="X85" t="str">
            <v>COOSALUD ESS</v>
          </cell>
          <cell r="Y85" t="str">
            <v>32</v>
          </cell>
          <cell r="Z85" t="str">
            <v>PORVENIR S.A.</v>
          </cell>
          <cell r="AA85" t="str">
            <v>13</v>
          </cell>
          <cell r="AB85" t="str">
            <v>COLPATRIA</v>
          </cell>
          <cell r="AC85" t="str">
            <v>006</v>
          </cell>
          <cell r="AD85" t="str">
            <v>MEC.MANT DE LLANTAS</v>
          </cell>
          <cell r="AE85" t="str">
            <v>51</v>
          </cell>
          <cell r="AF85" t="str">
            <v>DAVIVIENDA</v>
          </cell>
          <cell r="AG85" t="str">
            <v>0550488442809957</v>
          </cell>
          <cell r="AH85" t="str">
            <v>Ahorro</v>
          </cell>
          <cell r="AI85" t="str">
            <v>02</v>
          </cell>
          <cell r="AJ85" t="str">
            <v>COMFACESAR</v>
          </cell>
          <cell r="AK85" t="str">
            <v>2</v>
          </cell>
          <cell r="AL85" t="str">
            <v>Consignacio</v>
          </cell>
          <cell r="AM85" t="str">
            <v>OMAR_HF@OUTLOOK.COM</v>
          </cell>
          <cell r="AN85" t="str">
            <v>1</v>
          </cell>
          <cell r="AO85" t="str">
            <v>03</v>
          </cell>
          <cell r="AP85" t="str">
            <v>MECANICO DE LLANTAS II</v>
          </cell>
          <cell r="AQ85" t="str">
            <v>CO00000224</v>
          </cell>
        </row>
        <row r="86">
          <cell r="B86">
            <v>85458242</v>
          </cell>
          <cell r="C86" t="str">
            <v>SANTA MARTA</v>
          </cell>
          <cell r="D86" t="str">
            <v>M</v>
          </cell>
          <cell r="E86" t="str">
            <v>CRA 5C No 23 E 22</v>
          </cell>
          <cell r="F86" t="str">
            <v>77047001</v>
          </cell>
          <cell r="G86" t="str">
            <v>SANTA MARTA</v>
          </cell>
          <cell r="H86" t="str">
            <v>3178952955</v>
          </cell>
          <cell r="I86">
            <v>25681</v>
          </cell>
          <cell r="J86" t="str">
            <v>1634</v>
          </cell>
          <cell r="K86" t="str">
            <v>DRUMMOND</v>
          </cell>
          <cell r="L86" t="str">
            <v>001</v>
          </cell>
          <cell r="M86" t="str">
            <v>KAL TIRE SA DE CV SUCURSAL COLOMBIA</v>
          </cell>
          <cell r="N86" t="str">
            <v>0</v>
          </cell>
          <cell r="O86" t="str">
            <v>Normal</v>
          </cell>
          <cell r="P86">
            <v>41671</v>
          </cell>
          <cell r="Q86" t="str">
            <v>99/99/9999</v>
          </cell>
          <cell r="R86" t="str">
            <v>01</v>
          </cell>
          <cell r="S86" t="str">
            <v>PORVENIR</v>
          </cell>
          <cell r="T86" t="str">
            <v>A</v>
          </cell>
          <cell r="U86"/>
          <cell r="V86" t="str">
            <v>3234700.00</v>
          </cell>
          <cell r="W86" t="str">
            <v>14</v>
          </cell>
          <cell r="X86" t="str">
            <v>NUEVA EPS</v>
          </cell>
          <cell r="Y86" t="str">
            <v>41</v>
          </cell>
          <cell r="Z86" t="str">
            <v>COLPENSIONES</v>
          </cell>
          <cell r="AA86" t="str">
            <v>13</v>
          </cell>
          <cell r="AB86" t="str">
            <v>COLPATRIA</v>
          </cell>
          <cell r="AC86" t="str">
            <v>006</v>
          </cell>
          <cell r="AD86" t="str">
            <v>MEC.MANT DE LLANTAS</v>
          </cell>
          <cell r="AE86" t="str">
            <v>51</v>
          </cell>
          <cell r="AF86" t="str">
            <v>DAVIVIENDA</v>
          </cell>
          <cell r="AG86" t="str">
            <v>0550027900084693</v>
          </cell>
          <cell r="AH86" t="str">
            <v>Ahorro</v>
          </cell>
          <cell r="AI86" t="str">
            <v>02</v>
          </cell>
          <cell r="AJ86" t="str">
            <v>COMFACESAR</v>
          </cell>
          <cell r="AK86" t="str">
            <v>2</v>
          </cell>
          <cell r="AL86" t="str">
            <v>Consignacio</v>
          </cell>
          <cell r="AM86"/>
          <cell r="AN86" t="str">
            <v>1</v>
          </cell>
          <cell r="AO86" t="str">
            <v>02</v>
          </cell>
          <cell r="AP86" t="str">
            <v>MECANICO DE LLANTAS I</v>
          </cell>
          <cell r="AQ86" t="str">
            <v>CO00000100</v>
          </cell>
        </row>
        <row r="87">
          <cell r="B87">
            <v>77153948</v>
          </cell>
          <cell r="C87" t="str">
            <v>AGUSTIN CODAZZI</v>
          </cell>
          <cell r="D87" t="str">
            <v>M</v>
          </cell>
          <cell r="E87" t="str">
            <v>CALLE 11 17 05</v>
          </cell>
          <cell r="F87" t="str">
            <v>16905001</v>
          </cell>
          <cell r="G87" t="str">
            <v>LA LOMA</v>
          </cell>
          <cell r="H87" t="str">
            <v>3188170184</v>
          </cell>
          <cell r="I87">
            <v>24646</v>
          </cell>
          <cell r="J87" t="str">
            <v>1634</v>
          </cell>
          <cell r="K87" t="str">
            <v>DRUMMOND</v>
          </cell>
          <cell r="L87" t="str">
            <v>001</v>
          </cell>
          <cell r="M87" t="str">
            <v>KAL TIRE SA DE CV SUCURSAL COLOMBIA</v>
          </cell>
          <cell r="N87" t="str">
            <v>0</v>
          </cell>
          <cell r="O87" t="str">
            <v>Normal</v>
          </cell>
          <cell r="P87">
            <v>41671</v>
          </cell>
          <cell r="Q87" t="str">
            <v>99/99/9999</v>
          </cell>
          <cell r="R87" t="str">
            <v>01</v>
          </cell>
          <cell r="S87" t="str">
            <v>PORVENIR</v>
          </cell>
          <cell r="T87" t="str">
            <v>A</v>
          </cell>
          <cell r="U87"/>
          <cell r="V87" t="str">
            <v>3234700.00</v>
          </cell>
          <cell r="W87" t="str">
            <v>03</v>
          </cell>
          <cell r="X87" t="str">
            <v>SALUD TOTAL S.A.</v>
          </cell>
          <cell r="Y87" t="str">
            <v>32</v>
          </cell>
          <cell r="Z87" t="str">
            <v>PORVENIR S.A.</v>
          </cell>
          <cell r="AA87" t="str">
            <v>13</v>
          </cell>
          <cell r="AB87" t="str">
            <v>COLPATRIA</v>
          </cell>
          <cell r="AC87" t="str">
            <v>006</v>
          </cell>
          <cell r="AD87" t="str">
            <v>MEC.MANT DE LLANTAS</v>
          </cell>
          <cell r="AE87" t="str">
            <v>51</v>
          </cell>
          <cell r="AF87" t="str">
            <v>DAVIVIENDA</v>
          </cell>
          <cell r="AG87" t="str">
            <v>0550027900084503</v>
          </cell>
          <cell r="AH87" t="str">
            <v>Ahorro</v>
          </cell>
          <cell r="AI87" t="str">
            <v>02</v>
          </cell>
          <cell r="AJ87" t="str">
            <v>COMFACESAR</v>
          </cell>
          <cell r="AK87" t="str">
            <v>2</v>
          </cell>
          <cell r="AL87" t="str">
            <v>Consignacio</v>
          </cell>
          <cell r="AM87"/>
          <cell r="AN87" t="str">
            <v>1</v>
          </cell>
          <cell r="AO87" t="str">
            <v>02</v>
          </cell>
          <cell r="AP87" t="str">
            <v>MECANICO DE LLANTAS I</v>
          </cell>
          <cell r="AQ87" t="str">
            <v>CO00000101</v>
          </cell>
        </row>
        <row r="88">
          <cell r="B88">
            <v>1064800649</v>
          </cell>
          <cell r="C88" t="str">
            <v>CHIRIGUANA</v>
          </cell>
          <cell r="D88" t="str">
            <v>M</v>
          </cell>
          <cell r="E88" t="str">
            <v>CALLE CHIQUINQUIRA 7 102</v>
          </cell>
          <cell r="F88" t="str">
            <v>77020178</v>
          </cell>
          <cell r="G88" t="str">
            <v>CHIRIGUANA</v>
          </cell>
          <cell r="H88" t="str">
            <v>3175034602</v>
          </cell>
          <cell r="I88">
            <v>34976</v>
          </cell>
          <cell r="J88" t="str">
            <v>1634</v>
          </cell>
          <cell r="K88" t="str">
            <v>DRUMMOND</v>
          </cell>
          <cell r="L88" t="str">
            <v>001</v>
          </cell>
          <cell r="M88" t="str">
            <v>KAL TIRE SA DE CV SUCURSAL COLOMBIA</v>
          </cell>
          <cell r="N88" t="str">
            <v>0</v>
          </cell>
          <cell r="O88" t="str">
            <v>Normal</v>
          </cell>
          <cell r="P88">
            <v>42534</v>
          </cell>
          <cell r="Q88" t="str">
            <v>99/99/9999</v>
          </cell>
          <cell r="R88" t="str">
            <v>01</v>
          </cell>
          <cell r="S88" t="str">
            <v>PORVENIR</v>
          </cell>
          <cell r="T88" t="str">
            <v>A</v>
          </cell>
          <cell r="U88"/>
          <cell r="V88" t="str">
            <v>2619500.00</v>
          </cell>
          <cell r="W88" t="str">
            <v>03</v>
          </cell>
          <cell r="X88" t="str">
            <v>SALUD TOTAL S.A.</v>
          </cell>
          <cell r="Y88" t="str">
            <v>32</v>
          </cell>
          <cell r="Z88" t="str">
            <v>PORVENIR S.A.</v>
          </cell>
          <cell r="AA88" t="str">
            <v>13</v>
          </cell>
          <cell r="AB88" t="str">
            <v>COLPATRIA</v>
          </cell>
          <cell r="AC88" t="str">
            <v>006</v>
          </cell>
          <cell r="AD88" t="str">
            <v>MEC.MANT DE LLANTAS</v>
          </cell>
          <cell r="AE88" t="str">
            <v>51</v>
          </cell>
          <cell r="AF88" t="str">
            <v>DAVIVIENDA</v>
          </cell>
          <cell r="AG88" t="str">
            <v>0550027900083299</v>
          </cell>
          <cell r="AH88" t="str">
            <v>Ahorro</v>
          </cell>
          <cell r="AI88" t="str">
            <v>02</v>
          </cell>
          <cell r="AJ88" t="str">
            <v>COMFACESAR</v>
          </cell>
          <cell r="AK88" t="str">
            <v>2</v>
          </cell>
          <cell r="AL88" t="str">
            <v>Consignacio</v>
          </cell>
          <cell r="AM88" t="str">
            <v>danielalbertolopezgarcia@gmail.com</v>
          </cell>
          <cell r="AN88" t="str">
            <v>1</v>
          </cell>
          <cell r="AO88" t="str">
            <v>03</v>
          </cell>
          <cell r="AP88" t="str">
            <v>MECANICO DE LLANTAS II</v>
          </cell>
          <cell r="AQ88" t="str">
            <v>CO00000105</v>
          </cell>
        </row>
        <row r="89">
          <cell r="B89">
            <v>1064793574</v>
          </cell>
          <cell r="C89" t="str">
            <v>CHIRIGUANA</v>
          </cell>
          <cell r="D89" t="str">
            <v>M</v>
          </cell>
          <cell r="E89" t="str">
            <v>CALLE GALEANO CRA 2 No 5 37</v>
          </cell>
          <cell r="F89" t="str">
            <v>77020178</v>
          </cell>
          <cell r="G89" t="str">
            <v>CHIRIGUANA</v>
          </cell>
          <cell r="H89" t="str">
            <v>3205485377</v>
          </cell>
          <cell r="I89">
            <v>33081</v>
          </cell>
          <cell r="J89" t="str">
            <v>1634</v>
          </cell>
          <cell r="K89" t="str">
            <v>DRUMMOND</v>
          </cell>
          <cell r="L89" t="str">
            <v>001</v>
          </cell>
          <cell r="M89" t="str">
            <v>KAL TIRE SA DE CV SUCURSAL COLOMBIA</v>
          </cell>
          <cell r="N89" t="str">
            <v>0</v>
          </cell>
          <cell r="O89" t="str">
            <v>Normal</v>
          </cell>
          <cell r="P89">
            <v>41995</v>
          </cell>
          <cell r="Q89" t="str">
            <v>99/99/9999</v>
          </cell>
          <cell r="R89" t="str">
            <v>01</v>
          </cell>
          <cell r="S89" t="str">
            <v>PORVENIR</v>
          </cell>
          <cell r="T89" t="str">
            <v>A</v>
          </cell>
          <cell r="U89"/>
          <cell r="V89" t="str">
            <v>2619500.00</v>
          </cell>
          <cell r="W89" t="str">
            <v>03</v>
          </cell>
          <cell r="X89" t="str">
            <v>SALUD TOTAL S.A.</v>
          </cell>
          <cell r="Y89" t="str">
            <v>32</v>
          </cell>
          <cell r="Z89" t="str">
            <v>PORVENIR S.A.</v>
          </cell>
          <cell r="AA89" t="str">
            <v>13</v>
          </cell>
          <cell r="AB89" t="str">
            <v>COLPATRIA</v>
          </cell>
          <cell r="AC89" t="str">
            <v>006</v>
          </cell>
          <cell r="AD89" t="str">
            <v>MEC.MANT DE LLANTAS</v>
          </cell>
          <cell r="AE89" t="str">
            <v>51</v>
          </cell>
          <cell r="AF89" t="str">
            <v>DAVIVIENDA</v>
          </cell>
          <cell r="AG89" t="str">
            <v>488443388332</v>
          </cell>
          <cell r="AH89" t="str">
            <v>Ahorro</v>
          </cell>
          <cell r="AI89" t="str">
            <v>02</v>
          </cell>
          <cell r="AJ89" t="str">
            <v>COMFACESAR</v>
          </cell>
          <cell r="AK89" t="str">
            <v>2</v>
          </cell>
          <cell r="AL89" t="str">
            <v>Consignacio</v>
          </cell>
          <cell r="AM89"/>
          <cell r="AN89" t="str">
            <v>1</v>
          </cell>
          <cell r="AO89" t="str">
            <v>03</v>
          </cell>
          <cell r="AP89" t="str">
            <v>MECANICO DE LLANTAS II</v>
          </cell>
          <cell r="AQ89" t="str">
            <v>CO00000106</v>
          </cell>
        </row>
        <row r="90">
          <cell r="B90">
            <v>1065654663</v>
          </cell>
          <cell r="C90" t="str">
            <v>VALLEDUPAR</v>
          </cell>
          <cell r="D90" t="str">
            <v>M</v>
          </cell>
          <cell r="E90" t="str">
            <v>MANZANA 37 CASA 2</v>
          </cell>
          <cell r="F90" t="str">
            <v>77020001</v>
          </cell>
          <cell r="G90" t="str">
            <v>VALLEDUPAR</v>
          </cell>
          <cell r="H90" t="str">
            <v>3146035685</v>
          </cell>
          <cell r="I90">
            <v>34125</v>
          </cell>
          <cell r="J90" t="str">
            <v>1634</v>
          </cell>
          <cell r="K90" t="str">
            <v>DRUMMOND</v>
          </cell>
          <cell r="L90" t="str">
            <v>001</v>
          </cell>
          <cell r="M90" t="str">
            <v>KAL TIRE SA DE CV SUCURSAL COLOMBIA</v>
          </cell>
          <cell r="N90" t="str">
            <v>0</v>
          </cell>
          <cell r="O90" t="str">
            <v>Normal</v>
          </cell>
          <cell r="P90">
            <v>42248</v>
          </cell>
          <cell r="Q90" t="str">
            <v>99/99/9999</v>
          </cell>
          <cell r="R90" t="str">
            <v>01</v>
          </cell>
          <cell r="S90" t="str">
            <v>PORVENIR</v>
          </cell>
          <cell r="T90" t="str">
            <v>A</v>
          </cell>
          <cell r="U90"/>
          <cell r="V90" t="str">
            <v>2027200.00</v>
          </cell>
          <cell r="W90" t="str">
            <v>05</v>
          </cell>
          <cell r="X90" t="str">
            <v>E.P.S. SANITAS S.A.</v>
          </cell>
          <cell r="Y90" t="str">
            <v>32</v>
          </cell>
          <cell r="Z90" t="str">
            <v>PORVENIR S.A.</v>
          </cell>
          <cell r="AA90" t="str">
            <v>13</v>
          </cell>
          <cell r="AB90" t="str">
            <v>COLPATRIA</v>
          </cell>
          <cell r="AC90" t="str">
            <v>005</v>
          </cell>
          <cell r="AD90" t="str">
            <v>REPARADORES</v>
          </cell>
          <cell r="AE90" t="str">
            <v>0013</v>
          </cell>
          <cell r="AF90" t="str">
            <v>BBVA</v>
          </cell>
          <cell r="AG90" t="str">
            <v>03160200256577</v>
          </cell>
          <cell r="AH90" t="str">
            <v>Ahorro</v>
          </cell>
          <cell r="AI90" t="str">
            <v>02</v>
          </cell>
          <cell r="AJ90" t="str">
            <v>COMFACESAR</v>
          </cell>
          <cell r="AK90" t="str">
            <v>2</v>
          </cell>
          <cell r="AL90" t="str">
            <v>Consignacio</v>
          </cell>
          <cell r="AM90"/>
          <cell r="AN90" t="str">
            <v>1</v>
          </cell>
          <cell r="AO90" t="str">
            <v>05</v>
          </cell>
          <cell r="AP90" t="str">
            <v>TECNICO REPARADOR OTR III</v>
          </cell>
          <cell r="AQ90" t="str">
            <v>CO00000107</v>
          </cell>
        </row>
        <row r="91">
          <cell r="B91">
            <v>1119836593</v>
          </cell>
          <cell r="C91" t="str">
            <v>URUMITA</v>
          </cell>
          <cell r="D91" t="str">
            <v>M</v>
          </cell>
          <cell r="E91" t="str">
            <v>CRA 2A No 1 14</v>
          </cell>
          <cell r="F91" t="str">
            <v>77044855</v>
          </cell>
          <cell r="G91" t="str">
            <v>URUMITA</v>
          </cell>
          <cell r="H91" t="str">
            <v>3177524966</v>
          </cell>
          <cell r="I91">
            <v>31948</v>
          </cell>
          <cell r="J91" t="str">
            <v>1634</v>
          </cell>
          <cell r="K91" t="str">
            <v>DRUMMOND</v>
          </cell>
          <cell r="L91" t="str">
            <v>001</v>
          </cell>
          <cell r="M91" t="str">
            <v>KAL TIRE SA DE CV SUCURSAL COLOMBIA</v>
          </cell>
          <cell r="N91" t="str">
            <v>0</v>
          </cell>
          <cell r="O91" t="str">
            <v>Normal</v>
          </cell>
          <cell r="P91">
            <v>41655</v>
          </cell>
          <cell r="Q91" t="str">
            <v>99/99/9999</v>
          </cell>
          <cell r="R91" t="str">
            <v>01</v>
          </cell>
          <cell r="S91" t="str">
            <v>PORVENIR</v>
          </cell>
          <cell r="T91" t="str">
            <v>A</v>
          </cell>
          <cell r="U91"/>
          <cell r="V91" t="str">
            <v>3234700.00</v>
          </cell>
          <cell r="W91" t="str">
            <v>05</v>
          </cell>
          <cell r="X91" t="str">
            <v>E.P.S. SANITAS S.A.</v>
          </cell>
          <cell r="Y91" t="str">
            <v>41</v>
          </cell>
          <cell r="Z91" t="str">
            <v>COLPENSIONES</v>
          </cell>
          <cell r="AA91" t="str">
            <v>13</v>
          </cell>
          <cell r="AB91" t="str">
            <v>COLPATRIA</v>
          </cell>
          <cell r="AC91" t="str">
            <v>006</v>
          </cell>
          <cell r="AD91" t="str">
            <v>MEC.MANT DE LLANTAS</v>
          </cell>
          <cell r="AE91" t="str">
            <v>51</v>
          </cell>
          <cell r="AF91" t="str">
            <v>DAVIVIENDA</v>
          </cell>
          <cell r="AG91" t="str">
            <v>0550027900085542</v>
          </cell>
          <cell r="AH91" t="str">
            <v>Ahorro</v>
          </cell>
          <cell r="AI91" t="str">
            <v>01</v>
          </cell>
          <cell r="AJ91" t="str">
            <v>COMFAMILIAR DE LA GUAJIRA</v>
          </cell>
          <cell r="AK91" t="str">
            <v>2</v>
          </cell>
          <cell r="AL91" t="str">
            <v>Consignacio</v>
          </cell>
          <cell r="AM91"/>
          <cell r="AN91" t="str">
            <v>1</v>
          </cell>
          <cell r="AO91" t="str">
            <v>02</v>
          </cell>
          <cell r="AP91" t="str">
            <v>MECANICO DE LLANTAS I</v>
          </cell>
          <cell r="AQ91" t="str">
            <v>CO00000110</v>
          </cell>
        </row>
        <row r="92">
          <cell r="B92">
            <v>1042431835</v>
          </cell>
          <cell r="C92" t="str">
            <v>SOLEDAD</v>
          </cell>
          <cell r="D92" t="str">
            <v>M</v>
          </cell>
          <cell r="E92" t="str">
            <v>CARRERA 17 11 46</v>
          </cell>
          <cell r="F92" t="str">
            <v>77020238</v>
          </cell>
          <cell r="G92" t="str">
            <v>EL COPEY</v>
          </cell>
          <cell r="H92" t="str">
            <v>3178724423</v>
          </cell>
          <cell r="I92">
            <v>32148</v>
          </cell>
          <cell r="J92" t="str">
            <v>1634</v>
          </cell>
          <cell r="K92" t="str">
            <v>DRUMMOND</v>
          </cell>
          <cell r="L92" t="str">
            <v>001</v>
          </cell>
          <cell r="M92" t="str">
            <v>KAL TIRE SA DE CV SUCURSAL COLOMBIA</v>
          </cell>
          <cell r="N92" t="str">
            <v>0</v>
          </cell>
          <cell r="O92" t="str">
            <v>Normal</v>
          </cell>
          <cell r="P92">
            <v>41671</v>
          </cell>
          <cell r="Q92" t="str">
            <v>99/99/9999</v>
          </cell>
          <cell r="R92" t="str">
            <v>01</v>
          </cell>
          <cell r="S92" t="str">
            <v>PORVENIR</v>
          </cell>
          <cell r="T92" t="str">
            <v>A</v>
          </cell>
          <cell r="U92"/>
          <cell r="V92" t="str">
            <v>3234700.00</v>
          </cell>
          <cell r="W92" t="str">
            <v>03</v>
          </cell>
          <cell r="X92" t="str">
            <v>SALUD TOTAL S.A.</v>
          </cell>
          <cell r="Y92" t="str">
            <v>32</v>
          </cell>
          <cell r="Z92" t="str">
            <v>PORVENIR S.A.</v>
          </cell>
          <cell r="AA92" t="str">
            <v>13</v>
          </cell>
          <cell r="AB92" t="str">
            <v>COLPATRIA</v>
          </cell>
          <cell r="AC92" t="str">
            <v>006</v>
          </cell>
          <cell r="AD92" t="str">
            <v>MEC.MANT DE LLANTAS</v>
          </cell>
          <cell r="AE92" t="str">
            <v>51</v>
          </cell>
          <cell r="AF92" t="str">
            <v>DAVIVIENDA</v>
          </cell>
          <cell r="AG92" t="str">
            <v>116600161446</v>
          </cell>
          <cell r="AH92" t="str">
            <v>Ahorro</v>
          </cell>
          <cell r="AI92" t="str">
            <v>02</v>
          </cell>
          <cell r="AJ92" t="str">
            <v>COMFACESAR</v>
          </cell>
          <cell r="AK92" t="str">
            <v>2</v>
          </cell>
          <cell r="AL92" t="str">
            <v>Consignacio</v>
          </cell>
          <cell r="AM92"/>
          <cell r="AN92" t="str">
            <v>1</v>
          </cell>
          <cell r="AO92" t="str">
            <v>02</v>
          </cell>
          <cell r="AP92" t="str">
            <v>MECANICO DE LLANTAS I</v>
          </cell>
          <cell r="AQ92" t="str">
            <v>CO00000111</v>
          </cell>
        </row>
        <row r="93">
          <cell r="B93">
            <v>84103870</v>
          </cell>
          <cell r="C93" t="str">
            <v>SAN JUAN DEL CESAR</v>
          </cell>
          <cell r="D93" t="str">
            <v>M</v>
          </cell>
          <cell r="E93" t="str">
            <v>LOS POSOS</v>
          </cell>
          <cell r="F93" t="str">
            <v>77044001</v>
          </cell>
          <cell r="G93" t="str">
            <v>RIOHACHA</v>
          </cell>
          <cell r="H93" t="str">
            <v>3188676733</v>
          </cell>
          <cell r="I93">
            <v>26893</v>
          </cell>
          <cell r="J93" t="str">
            <v>1634</v>
          </cell>
          <cell r="K93" t="str">
            <v>DRUMMOND</v>
          </cell>
          <cell r="L93" t="str">
            <v>001</v>
          </cell>
          <cell r="M93" t="str">
            <v>KAL TIRE SA DE CV SUCURSAL COLOMBIA</v>
          </cell>
          <cell r="N93" t="str">
            <v>0</v>
          </cell>
          <cell r="O93" t="str">
            <v>Normal</v>
          </cell>
          <cell r="P93">
            <v>41655</v>
          </cell>
          <cell r="Q93" t="str">
            <v>99/99/9999</v>
          </cell>
          <cell r="R93" t="str">
            <v>01</v>
          </cell>
          <cell r="S93" t="str">
            <v>PORVENIR</v>
          </cell>
          <cell r="T93" t="str">
            <v>A</v>
          </cell>
          <cell r="U93"/>
          <cell r="V93" t="str">
            <v>3234700.00</v>
          </cell>
          <cell r="W93" t="str">
            <v>14</v>
          </cell>
          <cell r="X93" t="str">
            <v>NUEVA EPS</v>
          </cell>
          <cell r="Y93" t="str">
            <v>32</v>
          </cell>
          <cell r="Z93" t="str">
            <v>PORVENIR S.A.</v>
          </cell>
          <cell r="AA93" t="str">
            <v>13</v>
          </cell>
          <cell r="AB93" t="str">
            <v>COLPATRIA</v>
          </cell>
          <cell r="AC93" t="str">
            <v>006</v>
          </cell>
          <cell r="AD93" t="str">
            <v>MEC.MANT DE LLANTAS</v>
          </cell>
          <cell r="AE93" t="str">
            <v>51</v>
          </cell>
          <cell r="AF93" t="str">
            <v>DAVIVIENDA</v>
          </cell>
          <cell r="AG93" t="str">
            <v>027900084669</v>
          </cell>
          <cell r="AH93" t="str">
            <v>Ahorro</v>
          </cell>
          <cell r="AI93" t="str">
            <v>01</v>
          </cell>
          <cell r="AJ93" t="str">
            <v>COMFAMILIAR DE LA GUAJIRA</v>
          </cell>
          <cell r="AK93" t="str">
            <v>2</v>
          </cell>
          <cell r="AL93" t="str">
            <v>Consignacio</v>
          </cell>
          <cell r="AM93"/>
          <cell r="AN93" t="str">
            <v>1</v>
          </cell>
          <cell r="AO93" t="str">
            <v>02</v>
          </cell>
          <cell r="AP93" t="str">
            <v>MECANICO DE LLANTAS I</v>
          </cell>
          <cell r="AQ93" t="str">
            <v>CO00000116</v>
          </cell>
        </row>
        <row r="94">
          <cell r="B94">
            <v>1065998882</v>
          </cell>
          <cell r="C94" t="str">
            <v>EL PASO</v>
          </cell>
          <cell r="D94" t="str">
            <v>M</v>
          </cell>
          <cell r="E94" t="str">
            <v>CARRERA 12 32 06</v>
          </cell>
          <cell r="F94" t="str">
            <v>77020250</v>
          </cell>
          <cell r="G94" t="str">
            <v>EL PASO</v>
          </cell>
          <cell r="H94" t="str">
            <v>3186428222</v>
          </cell>
          <cell r="I94">
            <v>35007</v>
          </cell>
          <cell r="J94" t="str">
            <v>1634</v>
          </cell>
          <cell r="K94" t="str">
            <v>DRUMMOND</v>
          </cell>
          <cell r="L94" t="str">
            <v>001</v>
          </cell>
          <cell r="M94" t="str">
            <v>KAL TIRE SA DE CV SUCURSAL COLOMBIA</v>
          </cell>
          <cell r="N94" t="str">
            <v>0</v>
          </cell>
          <cell r="O94" t="str">
            <v>Normal</v>
          </cell>
          <cell r="P94">
            <v>43105</v>
          </cell>
          <cell r="Q94" t="str">
            <v>99/99/9999</v>
          </cell>
          <cell r="R94" t="str">
            <v>01</v>
          </cell>
          <cell r="S94" t="str">
            <v>PORVENIR</v>
          </cell>
          <cell r="T94" t="str">
            <v>A</v>
          </cell>
          <cell r="U94"/>
          <cell r="V94" t="str">
            <v>2619500.00</v>
          </cell>
          <cell r="W94" t="str">
            <v>03</v>
          </cell>
          <cell r="X94" t="str">
            <v>SALUD TOTAL S.A.</v>
          </cell>
          <cell r="Y94" t="str">
            <v>32</v>
          </cell>
          <cell r="Z94" t="str">
            <v>PORVENIR S.A.</v>
          </cell>
          <cell r="AA94" t="str">
            <v>13</v>
          </cell>
          <cell r="AB94" t="str">
            <v>COLPATRIA</v>
          </cell>
          <cell r="AC94" t="str">
            <v>006</v>
          </cell>
          <cell r="AD94" t="str">
            <v>MEC.MANT DE LLANTAS</v>
          </cell>
          <cell r="AE94" t="str">
            <v>0013</v>
          </cell>
          <cell r="AF94" t="str">
            <v>BBVA</v>
          </cell>
          <cell r="AG94" t="str">
            <v>06140200022622</v>
          </cell>
          <cell r="AH94" t="str">
            <v>Ahorro</v>
          </cell>
          <cell r="AI94" t="str">
            <v>02</v>
          </cell>
          <cell r="AJ94" t="str">
            <v>COMFACESAR</v>
          </cell>
          <cell r="AK94" t="str">
            <v>2</v>
          </cell>
          <cell r="AL94" t="str">
            <v>Consignacio</v>
          </cell>
          <cell r="AM94" t="str">
            <v>anngel0495@hotmail.com</v>
          </cell>
          <cell r="AN94" t="str">
            <v>1</v>
          </cell>
          <cell r="AO94" t="str">
            <v>03</v>
          </cell>
          <cell r="AP94" t="str">
            <v>MECANICO DE LLANTAS II</v>
          </cell>
          <cell r="AQ94" t="str">
            <v>CO00000120</v>
          </cell>
        </row>
        <row r="95">
          <cell r="B95">
            <v>1064115089</v>
          </cell>
          <cell r="C95" t="str">
            <v>LA JAGUA DE IBIRICO</v>
          </cell>
          <cell r="D95" t="str">
            <v>M</v>
          </cell>
          <cell r="E95" t="str">
            <v>BOQUERON</v>
          </cell>
          <cell r="F95" t="str">
            <v>77020400</v>
          </cell>
          <cell r="G95" t="str">
            <v>LA JAGUA DE IBIRICO</v>
          </cell>
          <cell r="H95" t="str">
            <v>3126370015</v>
          </cell>
          <cell r="I95">
            <v>34367</v>
          </cell>
          <cell r="J95" t="str">
            <v>1634</v>
          </cell>
          <cell r="K95" t="str">
            <v>DRUMMOND</v>
          </cell>
          <cell r="L95" t="str">
            <v>001</v>
          </cell>
          <cell r="M95" t="str">
            <v>KAL TIRE SA DE CV SUCURSAL COLOMBIA</v>
          </cell>
          <cell r="N95" t="str">
            <v>0</v>
          </cell>
          <cell r="O95" t="str">
            <v>Normal</v>
          </cell>
          <cell r="P95">
            <v>43186</v>
          </cell>
          <cell r="Q95" t="str">
            <v>99/99/9999</v>
          </cell>
          <cell r="R95" t="str">
            <v>01</v>
          </cell>
          <cell r="S95" t="str">
            <v>PORVENIR</v>
          </cell>
          <cell r="T95" t="str">
            <v>A</v>
          </cell>
          <cell r="U95"/>
          <cell r="V95" t="str">
            <v>2140800.00</v>
          </cell>
          <cell r="W95" t="str">
            <v>03</v>
          </cell>
          <cell r="X95" t="str">
            <v>SALUD TOTAL S.A.</v>
          </cell>
          <cell r="Y95" t="str">
            <v>32</v>
          </cell>
          <cell r="Z95" t="str">
            <v>PORVENIR S.A.</v>
          </cell>
          <cell r="AA95" t="str">
            <v>13</v>
          </cell>
          <cell r="AB95" t="str">
            <v>COLPATRIA</v>
          </cell>
          <cell r="AC95" t="str">
            <v>006</v>
          </cell>
          <cell r="AD95" t="str">
            <v>MEC.MANT DE LLANTAS</v>
          </cell>
          <cell r="AE95" t="str">
            <v>51</v>
          </cell>
          <cell r="AF95" t="str">
            <v>DAVIVIENDA</v>
          </cell>
          <cell r="AG95" t="str">
            <v>0550027900085088</v>
          </cell>
          <cell r="AH95" t="str">
            <v>Ahorro</v>
          </cell>
          <cell r="AI95" t="str">
            <v>02</v>
          </cell>
          <cell r="AJ95" t="str">
            <v>COMFACESAR</v>
          </cell>
          <cell r="AK95" t="str">
            <v>2</v>
          </cell>
          <cell r="AL95" t="str">
            <v>Consignacio</v>
          </cell>
          <cell r="AM95"/>
          <cell r="AN95" t="str">
            <v>1</v>
          </cell>
          <cell r="AO95" t="str">
            <v>05</v>
          </cell>
          <cell r="AP95" t="str">
            <v>MECANICO DE LLANTAS III</v>
          </cell>
          <cell r="AQ95" t="str">
            <v>CO00000121</v>
          </cell>
        </row>
        <row r="96">
          <cell r="B96">
            <v>1064793358</v>
          </cell>
          <cell r="C96" t="str">
            <v>CHIRIGUANA</v>
          </cell>
          <cell r="D96" t="str">
            <v>M</v>
          </cell>
          <cell r="E96" t="str">
            <v>CALLE 2 CARRERA 9 4</v>
          </cell>
          <cell r="F96" t="str">
            <v>77020178</v>
          </cell>
          <cell r="G96" t="str">
            <v>CHIRIGUANA</v>
          </cell>
          <cell r="H96" t="str">
            <v>3175762336</v>
          </cell>
          <cell r="I96">
            <v>33130</v>
          </cell>
          <cell r="J96" t="str">
            <v>1634</v>
          </cell>
          <cell r="K96" t="str">
            <v>DRUMMOND</v>
          </cell>
          <cell r="L96" t="str">
            <v>001</v>
          </cell>
          <cell r="M96" t="str">
            <v>KAL TIRE SA DE CV SUCURSAL COLOMBIA</v>
          </cell>
          <cell r="N96" t="str">
            <v>0</v>
          </cell>
          <cell r="O96" t="str">
            <v>Normal</v>
          </cell>
          <cell r="P96">
            <v>41671</v>
          </cell>
          <cell r="Q96" t="str">
            <v>99/99/9999</v>
          </cell>
          <cell r="R96" t="str">
            <v>03</v>
          </cell>
          <cell r="S96" t="str">
            <v>FONDO NACIONAL DEL AHORRO</v>
          </cell>
          <cell r="T96" t="str">
            <v>A</v>
          </cell>
          <cell r="U96"/>
          <cell r="V96" t="str">
            <v>3234700.00</v>
          </cell>
          <cell r="W96" t="str">
            <v>03</v>
          </cell>
          <cell r="X96" t="str">
            <v>SALUD TOTAL S.A.</v>
          </cell>
          <cell r="Y96" t="str">
            <v>41</v>
          </cell>
          <cell r="Z96" t="str">
            <v>COLPENSIONES</v>
          </cell>
          <cell r="AA96" t="str">
            <v>13</v>
          </cell>
          <cell r="AB96" t="str">
            <v>COLPATRIA</v>
          </cell>
          <cell r="AC96" t="str">
            <v>006</v>
          </cell>
          <cell r="AD96" t="str">
            <v>MEC.MANT DE LLANTAS</v>
          </cell>
          <cell r="AE96" t="str">
            <v>0013</v>
          </cell>
          <cell r="AF96" t="str">
            <v>BBVA</v>
          </cell>
          <cell r="AG96" t="str">
            <v>06140200010056</v>
          </cell>
          <cell r="AH96" t="str">
            <v>Ahorro</v>
          </cell>
          <cell r="AI96" t="str">
            <v>02</v>
          </cell>
          <cell r="AJ96" t="str">
            <v>COMFACESAR</v>
          </cell>
          <cell r="AK96" t="str">
            <v>2</v>
          </cell>
          <cell r="AL96" t="str">
            <v>Consignacio</v>
          </cell>
          <cell r="AM96"/>
          <cell r="AN96" t="str">
            <v>1</v>
          </cell>
          <cell r="AO96" t="str">
            <v>02</v>
          </cell>
          <cell r="AP96" t="str">
            <v>MECANICO DE LLANTAS I</v>
          </cell>
          <cell r="AQ96" t="str">
            <v>CO00000122</v>
          </cell>
        </row>
        <row r="97">
          <cell r="B97">
            <v>1120743310</v>
          </cell>
          <cell r="C97" t="str">
            <v>FONSECA</v>
          </cell>
          <cell r="D97" t="str">
            <v>M</v>
          </cell>
          <cell r="E97" t="str">
            <v>CALLE 7 21B 31</v>
          </cell>
          <cell r="F97" t="str">
            <v>77044279</v>
          </cell>
          <cell r="G97" t="str">
            <v>FONSECA</v>
          </cell>
          <cell r="H97" t="str">
            <v>31636000473</v>
          </cell>
          <cell r="I97">
            <v>32781</v>
          </cell>
          <cell r="J97" t="str">
            <v>1634</v>
          </cell>
          <cell r="K97" t="str">
            <v>DRUMMOND</v>
          </cell>
          <cell r="L97" t="str">
            <v>001</v>
          </cell>
          <cell r="M97" t="str">
            <v>KAL TIRE SA DE CV SUCURSAL COLOMBIA</v>
          </cell>
          <cell r="N97" t="str">
            <v>0</v>
          </cell>
          <cell r="O97" t="str">
            <v>Normal</v>
          </cell>
          <cell r="P97">
            <v>41655</v>
          </cell>
          <cell r="Q97" t="str">
            <v>99/99/9999</v>
          </cell>
          <cell r="R97" t="str">
            <v>01</v>
          </cell>
          <cell r="S97" t="str">
            <v>PORVENIR</v>
          </cell>
          <cell r="T97" t="str">
            <v>A</v>
          </cell>
          <cell r="U97"/>
          <cell r="V97" t="str">
            <v>3234700.00</v>
          </cell>
          <cell r="W97" t="str">
            <v>14</v>
          </cell>
          <cell r="X97" t="str">
            <v>NUEVA EPS</v>
          </cell>
          <cell r="Y97" t="str">
            <v>41</v>
          </cell>
          <cell r="Z97" t="str">
            <v>COLPENSIONES</v>
          </cell>
          <cell r="AA97" t="str">
            <v>13</v>
          </cell>
          <cell r="AB97" t="str">
            <v>COLPATRIA</v>
          </cell>
          <cell r="AC97" t="str">
            <v>006</v>
          </cell>
          <cell r="AD97" t="str">
            <v>MEC.MANT DE LLANTAS</v>
          </cell>
          <cell r="AE97" t="str">
            <v>51</v>
          </cell>
          <cell r="AF97" t="str">
            <v>DAVIVIENDA</v>
          </cell>
          <cell r="AG97" t="str">
            <v>0550027900083406</v>
          </cell>
          <cell r="AH97" t="str">
            <v>Ahorro</v>
          </cell>
          <cell r="AI97" t="str">
            <v>01</v>
          </cell>
          <cell r="AJ97" t="str">
            <v>COMFAMILIAR DE LA GUAJIRA</v>
          </cell>
          <cell r="AK97" t="str">
            <v>2</v>
          </cell>
          <cell r="AL97" t="str">
            <v>Consignacio</v>
          </cell>
          <cell r="AM97"/>
          <cell r="AN97" t="str">
            <v>1</v>
          </cell>
          <cell r="AO97" t="str">
            <v>02</v>
          </cell>
          <cell r="AP97" t="str">
            <v>MECANICO DE LLANTAS I</v>
          </cell>
          <cell r="AQ97" t="str">
            <v>CO00000123</v>
          </cell>
        </row>
        <row r="98">
          <cell r="B98">
            <v>1018511082</v>
          </cell>
          <cell r="C98" t="str">
            <v>BOGOTA</v>
          </cell>
          <cell r="D98" t="str">
            <v>M</v>
          </cell>
          <cell r="E98" t="str">
            <v>DIAGONAL 5</v>
          </cell>
          <cell r="F98" t="str">
            <v>77020400</v>
          </cell>
          <cell r="G98" t="str">
            <v>LA JAGUA DE IBIRICO</v>
          </cell>
          <cell r="H98" t="str">
            <v>3145172069</v>
          </cell>
          <cell r="I98">
            <v>36290</v>
          </cell>
          <cell r="J98" t="str">
            <v>1634</v>
          </cell>
          <cell r="K98" t="str">
            <v>DRUMMOND</v>
          </cell>
          <cell r="L98" t="str">
            <v>001</v>
          </cell>
          <cell r="M98" t="str">
            <v>KAL TIRE SA DE CV SUCURSAL COLOMBIA</v>
          </cell>
          <cell r="N98" t="str">
            <v>0</v>
          </cell>
          <cell r="O98" t="str">
            <v>Normal</v>
          </cell>
          <cell r="P98">
            <v>44958</v>
          </cell>
          <cell r="Q98" t="str">
            <v>99/99/9999</v>
          </cell>
          <cell r="R98" t="str">
            <v>01</v>
          </cell>
          <cell r="S98" t="str">
            <v>PORVENIR</v>
          </cell>
          <cell r="T98" t="str">
            <v>A</v>
          </cell>
          <cell r="U98"/>
          <cell r="V98" t="str">
            <v>1483000.00</v>
          </cell>
          <cell r="W98" t="str">
            <v>03</v>
          </cell>
          <cell r="X98" t="str">
            <v>SALUD TOTAL S.A.</v>
          </cell>
          <cell r="Y98" t="str">
            <v>32</v>
          </cell>
          <cell r="Z98" t="str">
            <v>PORVENIR S.A.</v>
          </cell>
          <cell r="AA98" t="str">
            <v>13</v>
          </cell>
          <cell r="AB98" t="str">
            <v>COLPATRIA</v>
          </cell>
          <cell r="AC98" t="str">
            <v>006</v>
          </cell>
          <cell r="AD98" t="str">
            <v>MEC.MANT DE LLANTAS</v>
          </cell>
          <cell r="AE98" t="str">
            <v>0013</v>
          </cell>
          <cell r="AF98" t="str">
            <v>BBVA</v>
          </cell>
          <cell r="AG98" t="str">
            <v>06140200097608</v>
          </cell>
          <cell r="AH98" t="str">
            <v>Ahorro</v>
          </cell>
          <cell r="AI98" t="str">
            <v>02</v>
          </cell>
          <cell r="AJ98" t="str">
            <v>COMFACESAR</v>
          </cell>
          <cell r="AK98" t="str">
            <v>2</v>
          </cell>
          <cell r="AL98" t="str">
            <v>Consignacio</v>
          </cell>
          <cell r="AM98" t="str">
            <v>JUANCAMILOMATUTE10@GMAIL.COM</v>
          </cell>
          <cell r="AN98" t="str">
            <v>1</v>
          </cell>
          <cell r="AO98" t="str">
            <v>05</v>
          </cell>
          <cell r="AP98" t="str">
            <v>MECANICO DE LLANTAS III</v>
          </cell>
          <cell r="AQ98" t="str">
            <v>CO00000277</v>
          </cell>
        </row>
        <row r="99">
          <cell r="B99">
            <v>1101684200</v>
          </cell>
          <cell r="C99" t="str">
            <v>SOCORRO</v>
          </cell>
          <cell r="D99" t="str">
            <v>M</v>
          </cell>
          <cell r="E99" t="str">
            <v>CALLE 7 No 15 13</v>
          </cell>
          <cell r="F99" t="str">
            <v>77020013</v>
          </cell>
          <cell r="G99" t="str">
            <v>AGUSTIN CODAZZI</v>
          </cell>
          <cell r="H99" t="str">
            <v>31636000473</v>
          </cell>
          <cell r="I99">
            <v>31943</v>
          </cell>
          <cell r="J99" t="str">
            <v>1634</v>
          </cell>
          <cell r="K99" t="str">
            <v>DRUMMOND</v>
          </cell>
          <cell r="L99" t="str">
            <v>001</v>
          </cell>
          <cell r="M99" t="str">
            <v>KAL TIRE SA DE CV SUCURSAL COLOMBIA</v>
          </cell>
          <cell r="N99" t="str">
            <v>0</v>
          </cell>
          <cell r="O99" t="str">
            <v>Normal</v>
          </cell>
          <cell r="P99">
            <v>41671</v>
          </cell>
          <cell r="Q99" t="str">
            <v>99/99/9999</v>
          </cell>
          <cell r="R99" t="str">
            <v>01</v>
          </cell>
          <cell r="S99" t="str">
            <v>PORVENIR</v>
          </cell>
          <cell r="T99" t="str">
            <v>A</v>
          </cell>
          <cell r="U99"/>
          <cell r="V99" t="str">
            <v>6660700.00</v>
          </cell>
          <cell r="W99" t="str">
            <v>14</v>
          </cell>
          <cell r="X99" t="str">
            <v>NUEVA EPS</v>
          </cell>
          <cell r="Y99" t="str">
            <v>41</v>
          </cell>
          <cell r="Z99" t="str">
            <v>COLPENSIONES</v>
          </cell>
          <cell r="AA99" t="str">
            <v>13</v>
          </cell>
          <cell r="AB99" t="str">
            <v>COLPATRIA</v>
          </cell>
          <cell r="AC99" t="str">
            <v>003</v>
          </cell>
          <cell r="AD99" t="str">
            <v>SUPERVISORES</v>
          </cell>
          <cell r="AE99" t="str">
            <v>51</v>
          </cell>
          <cell r="AF99" t="str">
            <v>DAVIVIENDA</v>
          </cell>
          <cell r="AG99" t="str">
            <v>0550027900083380</v>
          </cell>
          <cell r="AH99" t="str">
            <v>Ahorro</v>
          </cell>
          <cell r="AI99" t="str">
            <v>02</v>
          </cell>
          <cell r="AJ99" t="str">
            <v>COMFACESAR</v>
          </cell>
          <cell r="AK99" t="str">
            <v>2</v>
          </cell>
          <cell r="AL99" t="str">
            <v>Consignacio</v>
          </cell>
          <cell r="AM99"/>
          <cell r="AN99" t="str">
            <v>0</v>
          </cell>
          <cell r="AO99" t="str">
            <v>01</v>
          </cell>
          <cell r="AP99" t="str">
            <v>SUPERVISOR DE PROYECTO</v>
          </cell>
          <cell r="AQ99" t="str">
            <v>CO00000127</v>
          </cell>
        </row>
        <row r="100">
          <cell r="B100">
            <v>77000229</v>
          </cell>
          <cell r="C100" t="str">
            <v>EL PASO</v>
          </cell>
          <cell r="D100" t="str">
            <v>M</v>
          </cell>
          <cell r="E100" t="str">
            <v>CALLE 4 No 6 131</v>
          </cell>
          <cell r="F100" t="str">
            <v>77020250</v>
          </cell>
          <cell r="G100" t="str">
            <v>EL PASO</v>
          </cell>
          <cell r="H100" t="str">
            <v>3165072619</v>
          </cell>
          <cell r="I100">
            <v>30826</v>
          </cell>
          <cell r="J100" t="str">
            <v>1634</v>
          </cell>
          <cell r="K100" t="str">
            <v>DRUMMOND</v>
          </cell>
          <cell r="L100" t="str">
            <v>001</v>
          </cell>
          <cell r="M100" t="str">
            <v>KAL TIRE SA DE CV SUCURSAL COLOMBIA</v>
          </cell>
          <cell r="N100" t="str">
            <v>0</v>
          </cell>
          <cell r="O100" t="str">
            <v>Normal</v>
          </cell>
          <cell r="P100">
            <v>41671</v>
          </cell>
          <cell r="Q100" t="str">
            <v>99/99/9999</v>
          </cell>
          <cell r="R100" t="str">
            <v>01</v>
          </cell>
          <cell r="S100" t="str">
            <v>PORVENIR</v>
          </cell>
          <cell r="T100" t="str">
            <v>A</v>
          </cell>
          <cell r="U100"/>
          <cell r="V100" t="str">
            <v>3234700.00</v>
          </cell>
          <cell r="W100" t="str">
            <v>03</v>
          </cell>
          <cell r="X100" t="str">
            <v>SALUD TOTAL S.A.</v>
          </cell>
          <cell r="Y100" t="str">
            <v>32</v>
          </cell>
          <cell r="Z100" t="str">
            <v>PORVENIR S.A.</v>
          </cell>
          <cell r="AA100" t="str">
            <v>13</v>
          </cell>
          <cell r="AB100" t="str">
            <v>COLPATRIA</v>
          </cell>
          <cell r="AC100" t="str">
            <v>006</v>
          </cell>
          <cell r="AD100" t="str">
            <v>MEC.MANT DE LLANTAS</v>
          </cell>
          <cell r="AE100" t="str">
            <v>51</v>
          </cell>
          <cell r="AF100" t="str">
            <v>DAVIVIENDA</v>
          </cell>
          <cell r="AG100" t="str">
            <v>0550027900083158</v>
          </cell>
          <cell r="AH100" t="str">
            <v>Ahorro</v>
          </cell>
          <cell r="AI100" t="str">
            <v>02</v>
          </cell>
          <cell r="AJ100" t="str">
            <v>COMFACESAR</v>
          </cell>
          <cell r="AK100" t="str">
            <v>2</v>
          </cell>
          <cell r="AL100" t="str">
            <v>Consignacio</v>
          </cell>
          <cell r="AM100"/>
          <cell r="AN100" t="str">
            <v>1</v>
          </cell>
          <cell r="AO100" t="str">
            <v>02</v>
          </cell>
          <cell r="AP100" t="str">
            <v>MECANICO DE LLANTAS I</v>
          </cell>
          <cell r="AQ100" t="str">
            <v>CO00000129</v>
          </cell>
        </row>
        <row r="101">
          <cell r="B101">
            <v>1120742355</v>
          </cell>
          <cell r="C101" t="str">
            <v>FONSECA</v>
          </cell>
          <cell r="D101" t="str">
            <v>M</v>
          </cell>
          <cell r="E101" t="str">
            <v>CALLE 9 18 120</v>
          </cell>
          <cell r="F101" t="str">
            <v>77044279</v>
          </cell>
          <cell r="G101" t="str">
            <v>FONSECA</v>
          </cell>
          <cell r="H101" t="str">
            <v>3002415256</v>
          </cell>
          <cell r="I101">
            <v>32278</v>
          </cell>
          <cell r="J101" t="str">
            <v>1634</v>
          </cell>
          <cell r="K101" t="str">
            <v>DRUMMOND</v>
          </cell>
          <cell r="L101" t="str">
            <v>001</v>
          </cell>
          <cell r="M101" t="str">
            <v>KAL TIRE SA DE CV SUCURSAL COLOMBIA</v>
          </cell>
          <cell r="N101" t="str">
            <v>0</v>
          </cell>
          <cell r="O101" t="str">
            <v>Normal</v>
          </cell>
          <cell r="P101">
            <v>43425</v>
          </cell>
          <cell r="Q101" t="str">
            <v>99/99/9999</v>
          </cell>
          <cell r="R101" t="str">
            <v>01</v>
          </cell>
          <cell r="S101" t="str">
            <v>PORVENIR</v>
          </cell>
          <cell r="T101" t="str">
            <v>A</v>
          </cell>
          <cell r="U101"/>
          <cell r="V101" t="str">
            <v>2619500.00</v>
          </cell>
          <cell r="W101" t="str">
            <v>14</v>
          </cell>
          <cell r="X101" t="str">
            <v>NUEVA EPS</v>
          </cell>
          <cell r="Y101" t="str">
            <v>32</v>
          </cell>
          <cell r="Z101" t="str">
            <v>PORVENIR S.A.</v>
          </cell>
          <cell r="AA101" t="str">
            <v>13</v>
          </cell>
          <cell r="AB101" t="str">
            <v>COLPATRIA</v>
          </cell>
          <cell r="AC101" t="str">
            <v>006</v>
          </cell>
          <cell r="AD101" t="str">
            <v>MEC.MANT DE LLANTAS</v>
          </cell>
          <cell r="AE101" t="str">
            <v>51</v>
          </cell>
          <cell r="AF101" t="str">
            <v>DAVIVIENDA</v>
          </cell>
          <cell r="AG101" t="str">
            <v>0550027900083398</v>
          </cell>
          <cell r="AH101" t="str">
            <v>Ahorro</v>
          </cell>
          <cell r="AI101" t="str">
            <v>02</v>
          </cell>
          <cell r="AJ101" t="str">
            <v>COMFACESAR</v>
          </cell>
          <cell r="AK101" t="str">
            <v>2</v>
          </cell>
          <cell r="AL101" t="str">
            <v>Consignacio</v>
          </cell>
          <cell r="AM101"/>
          <cell r="AN101" t="str">
            <v>1</v>
          </cell>
          <cell r="AO101" t="str">
            <v>03</v>
          </cell>
          <cell r="AP101" t="str">
            <v>MECANICO DE LLANTAS II</v>
          </cell>
          <cell r="AQ101" t="str">
            <v>CO00000134</v>
          </cell>
        </row>
        <row r="102">
          <cell r="B102">
            <v>1065576754</v>
          </cell>
          <cell r="C102" t="str">
            <v>VALLEDUPAR</v>
          </cell>
          <cell r="D102" t="str">
            <v>M</v>
          </cell>
          <cell r="E102" t="str">
            <v>CARRERA 19D 6D 07</v>
          </cell>
          <cell r="F102" t="str">
            <v>77020001</v>
          </cell>
          <cell r="G102" t="str">
            <v>VALLEDUPAR</v>
          </cell>
          <cell r="H102" t="str">
            <v>3167450183</v>
          </cell>
          <cell r="I102">
            <v>31717</v>
          </cell>
          <cell r="J102" t="str">
            <v>1634</v>
          </cell>
          <cell r="K102" t="str">
            <v>DRUMMOND</v>
          </cell>
          <cell r="L102" t="str">
            <v>001</v>
          </cell>
          <cell r="M102" t="str">
            <v>KAL TIRE SA DE CV SUCURSAL COLOMBIA</v>
          </cell>
          <cell r="N102" t="str">
            <v>0</v>
          </cell>
          <cell r="O102" t="str">
            <v>Normal</v>
          </cell>
          <cell r="P102">
            <v>41671</v>
          </cell>
          <cell r="Q102" t="str">
            <v>99/99/9999</v>
          </cell>
          <cell r="R102" t="str">
            <v>01</v>
          </cell>
          <cell r="S102" t="str">
            <v>PORVENIR</v>
          </cell>
          <cell r="T102" t="str">
            <v>A</v>
          </cell>
          <cell r="U102"/>
          <cell r="V102" t="str">
            <v>3234700.00</v>
          </cell>
          <cell r="W102" t="str">
            <v>03</v>
          </cell>
          <cell r="X102" t="str">
            <v>SALUD TOTAL S.A.</v>
          </cell>
          <cell r="Y102" t="str">
            <v>32</v>
          </cell>
          <cell r="Z102" t="str">
            <v>PORVENIR S.A.</v>
          </cell>
          <cell r="AA102" t="str">
            <v>13</v>
          </cell>
          <cell r="AB102" t="str">
            <v>COLPATRIA</v>
          </cell>
          <cell r="AC102" t="str">
            <v>006</v>
          </cell>
          <cell r="AD102" t="str">
            <v>MEC.MANT DE LLANTAS</v>
          </cell>
          <cell r="AE102" t="str">
            <v>51</v>
          </cell>
          <cell r="AF102" t="str">
            <v>DAVIVIENDA</v>
          </cell>
          <cell r="AG102" t="str">
            <v>0550488442799356</v>
          </cell>
          <cell r="AH102" t="str">
            <v>Ahorro</v>
          </cell>
          <cell r="AI102" t="str">
            <v>02</v>
          </cell>
          <cell r="AJ102" t="str">
            <v>COMFACESAR</v>
          </cell>
          <cell r="AK102" t="str">
            <v>2</v>
          </cell>
          <cell r="AL102" t="str">
            <v>Consignacio</v>
          </cell>
          <cell r="AM102"/>
          <cell r="AN102" t="str">
            <v>1</v>
          </cell>
          <cell r="AO102" t="str">
            <v>02</v>
          </cell>
          <cell r="AP102" t="str">
            <v>MECANICO DE LLANTAS I</v>
          </cell>
          <cell r="AQ102" t="str">
            <v>CO00000135</v>
          </cell>
        </row>
        <row r="103">
          <cell r="B103">
            <v>1064800654</v>
          </cell>
          <cell r="C103" t="str">
            <v>CHIRIGUANA</v>
          </cell>
          <cell r="D103" t="str">
            <v>M</v>
          </cell>
          <cell r="E103" t="str">
            <v>LA LOMA DE CALENTURAS</v>
          </cell>
          <cell r="F103" t="str">
            <v>77020250</v>
          </cell>
          <cell r="G103" t="str">
            <v>EL PASO</v>
          </cell>
          <cell r="H103" t="str">
            <v>3178376751</v>
          </cell>
          <cell r="I103">
            <v>35086</v>
          </cell>
          <cell r="J103" t="str">
            <v>1634</v>
          </cell>
          <cell r="K103" t="str">
            <v>DRUMMOND</v>
          </cell>
          <cell r="L103" t="str">
            <v>001</v>
          </cell>
          <cell r="M103" t="str">
            <v>KAL TIRE SA DE CV SUCURSAL COLOMBIA</v>
          </cell>
          <cell r="N103" t="str">
            <v>0</v>
          </cell>
          <cell r="O103" t="str">
            <v>Normal</v>
          </cell>
          <cell r="P103">
            <v>43862</v>
          </cell>
          <cell r="Q103" t="str">
            <v>99/99/9999</v>
          </cell>
          <cell r="R103" t="str">
            <v>01</v>
          </cell>
          <cell r="S103" t="str">
            <v>PORVENIR</v>
          </cell>
          <cell r="T103" t="str">
            <v>A</v>
          </cell>
          <cell r="U103"/>
          <cell r="V103" t="str">
            <v>2619500.00</v>
          </cell>
          <cell r="W103" t="str">
            <v>03</v>
          </cell>
          <cell r="X103" t="str">
            <v>SALUD TOTAL S.A.</v>
          </cell>
          <cell r="Y103" t="str">
            <v>32</v>
          </cell>
          <cell r="Z103" t="str">
            <v>PORVENIR S.A.</v>
          </cell>
          <cell r="AA103" t="str">
            <v>13</v>
          </cell>
          <cell r="AB103" t="str">
            <v>COLPATRIA</v>
          </cell>
          <cell r="AC103" t="str">
            <v>006</v>
          </cell>
          <cell r="AD103" t="str">
            <v>MEC.MANT DE LLANTAS</v>
          </cell>
          <cell r="AE103" t="str">
            <v>51</v>
          </cell>
          <cell r="AF103" t="str">
            <v>DAVIVIENDA</v>
          </cell>
          <cell r="AG103" t="str">
            <v>0550027900083307</v>
          </cell>
          <cell r="AH103" t="str">
            <v>Ahorro</v>
          </cell>
          <cell r="AI103" t="str">
            <v>02</v>
          </cell>
          <cell r="AJ103" t="str">
            <v>COMFACESAR</v>
          </cell>
          <cell r="AK103" t="str">
            <v>2</v>
          </cell>
          <cell r="AL103" t="str">
            <v>Consignacio</v>
          </cell>
          <cell r="AM103" t="str">
            <v>JOSEMENESESS@HOTMAIL.COM</v>
          </cell>
          <cell r="AN103" t="str">
            <v>1</v>
          </cell>
          <cell r="AO103" t="str">
            <v>03</v>
          </cell>
          <cell r="AP103" t="str">
            <v>MECANICO DE LLANTAS II</v>
          </cell>
          <cell r="AQ103" t="str">
            <v>CO00000235</v>
          </cell>
        </row>
        <row r="104">
          <cell r="B104">
            <v>1128104764</v>
          </cell>
          <cell r="C104" t="str">
            <v>ALGARROBO</v>
          </cell>
          <cell r="D104" t="str">
            <v>M</v>
          </cell>
          <cell r="E104" t="str">
            <v>CALLE 11C 9 106</v>
          </cell>
          <cell r="F104" t="str">
            <v>16905001</v>
          </cell>
          <cell r="G104" t="str">
            <v>LA LOMA</v>
          </cell>
          <cell r="H104" t="str">
            <v>3186236218</v>
          </cell>
          <cell r="I104">
            <v>31743</v>
          </cell>
          <cell r="J104" t="str">
            <v>1634</v>
          </cell>
          <cell r="K104" t="str">
            <v>DRUMMOND</v>
          </cell>
          <cell r="L104" t="str">
            <v>001</v>
          </cell>
          <cell r="M104" t="str">
            <v>KAL TIRE SA DE CV SUCURSAL COLOMBIA</v>
          </cell>
          <cell r="N104" t="str">
            <v>0</v>
          </cell>
          <cell r="O104" t="str">
            <v>Normal</v>
          </cell>
          <cell r="P104">
            <v>41671</v>
          </cell>
          <cell r="Q104" t="str">
            <v>99/99/9999</v>
          </cell>
          <cell r="R104" t="str">
            <v>01</v>
          </cell>
          <cell r="S104" t="str">
            <v>PORVENIR</v>
          </cell>
          <cell r="T104" t="str">
            <v>A</v>
          </cell>
          <cell r="U104"/>
          <cell r="V104" t="str">
            <v>3234700.00</v>
          </cell>
          <cell r="W104" t="str">
            <v>03</v>
          </cell>
          <cell r="X104" t="str">
            <v>SALUD TOTAL S.A.</v>
          </cell>
          <cell r="Y104" t="str">
            <v>41</v>
          </cell>
          <cell r="Z104" t="str">
            <v>COLPENSIONES</v>
          </cell>
          <cell r="AA104" t="str">
            <v>13</v>
          </cell>
          <cell r="AB104" t="str">
            <v>COLPATRIA</v>
          </cell>
          <cell r="AC104" t="str">
            <v>006</v>
          </cell>
          <cell r="AD104" t="str">
            <v>MEC.MANT DE LLANTAS</v>
          </cell>
          <cell r="AE104" t="str">
            <v>51</v>
          </cell>
          <cell r="AF104" t="str">
            <v>DAVIVIENDA</v>
          </cell>
          <cell r="AG104" t="str">
            <v>0550027900085609</v>
          </cell>
          <cell r="AH104" t="str">
            <v>Ahorro</v>
          </cell>
          <cell r="AI104" t="str">
            <v>02</v>
          </cell>
          <cell r="AJ104" t="str">
            <v>COMFACESAR</v>
          </cell>
          <cell r="AK104" t="str">
            <v>2</v>
          </cell>
          <cell r="AL104" t="str">
            <v>Consignacio</v>
          </cell>
          <cell r="AM104"/>
          <cell r="AN104" t="str">
            <v>1</v>
          </cell>
          <cell r="AO104" t="str">
            <v>02</v>
          </cell>
          <cell r="AP104" t="str">
            <v>MECANICO DE LLANTAS I</v>
          </cell>
          <cell r="AQ104" t="str">
            <v>CO00000137</v>
          </cell>
        </row>
        <row r="105">
          <cell r="B105">
            <v>1064796922</v>
          </cell>
          <cell r="C105" t="str">
            <v>CHIRIGUANA</v>
          </cell>
          <cell r="D105" t="str">
            <v>M</v>
          </cell>
          <cell r="E105" t="str">
            <v>CALLE EL MERCADO CASA 12</v>
          </cell>
          <cell r="F105" t="str">
            <v>77020178</v>
          </cell>
          <cell r="G105" t="str">
            <v>CHIRIGUANA</v>
          </cell>
          <cell r="H105" t="str">
            <v>3017239601</v>
          </cell>
          <cell r="I105">
            <v>33823</v>
          </cell>
          <cell r="J105" t="str">
            <v>1634</v>
          </cell>
          <cell r="K105" t="str">
            <v>DRUMMOND</v>
          </cell>
          <cell r="L105" t="str">
            <v>001</v>
          </cell>
          <cell r="M105" t="str">
            <v>KAL TIRE SA DE CV SUCURSAL COLOMBIA</v>
          </cell>
          <cell r="N105" t="str">
            <v>0</v>
          </cell>
          <cell r="O105" t="str">
            <v>Normal</v>
          </cell>
          <cell r="P105">
            <v>43105</v>
          </cell>
          <cell r="Q105" t="str">
            <v>99/99/9999</v>
          </cell>
          <cell r="R105" t="str">
            <v>03</v>
          </cell>
          <cell r="S105" t="str">
            <v>FONDO NACIONAL DEL AHORRO</v>
          </cell>
          <cell r="T105" t="str">
            <v>A</v>
          </cell>
          <cell r="U105"/>
          <cell r="V105" t="str">
            <v>2619500.00</v>
          </cell>
          <cell r="W105" t="str">
            <v>03</v>
          </cell>
          <cell r="X105" t="str">
            <v>SALUD TOTAL S.A.</v>
          </cell>
          <cell r="Y105" t="str">
            <v>41</v>
          </cell>
          <cell r="Z105" t="str">
            <v>COLPENSIONES</v>
          </cell>
          <cell r="AA105" t="str">
            <v>13</v>
          </cell>
          <cell r="AB105" t="str">
            <v>COLPATRIA</v>
          </cell>
          <cell r="AC105" t="str">
            <v>006</v>
          </cell>
          <cell r="AD105" t="str">
            <v>MEC.MANT DE LLANTAS</v>
          </cell>
          <cell r="AE105" t="str">
            <v>51</v>
          </cell>
          <cell r="AF105" t="str">
            <v>DAVIVIENDA</v>
          </cell>
          <cell r="AG105" t="str">
            <v>488443124232</v>
          </cell>
          <cell r="AH105" t="str">
            <v>Ahorro</v>
          </cell>
          <cell r="AI105" t="str">
            <v>02</v>
          </cell>
          <cell r="AJ105" t="str">
            <v>COMFACESAR</v>
          </cell>
          <cell r="AK105" t="str">
            <v>2</v>
          </cell>
          <cell r="AL105" t="str">
            <v>Consignacio</v>
          </cell>
          <cell r="AM105" t="str">
            <v>ANDRESMEZA000@HOTMAIL.COM</v>
          </cell>
          <cell r="AN105" t="str">
            <v>1</v>
          </cell>
          <cell r="AO105" t="str">
            <v>03</v>
          </cell>
          <cell r="AP105" t="str">
            <v>MECANICO DE LLANTAS II</v>
          </cell>
          <cell r="AQ105" t="str">
            <v>CO00000138</v>
          </cell>
        </row>
        <row r="106">
          <cell r="B106">
            <v>7632639</v>
          </cell>
          <cell r="C106" t="str">
            <v>SANTA MARTA</v>
          </cell>
          <cell r="D106" t="str">
            <v>M</v>
          </cell>
          <cell r="E106" t="str">
            <v>MANZANA 73 CASA 10</v>
          </cell>
          <cell r="F106" t="str">
            <v>77047001</v>
          </cell>
          <cell r="G106" t="str">
            <v>SANTA MARTA</v>
          </cell>
          <cell r="H106" t="str">
            <v>3145916418</v>
          </cell>
          <cell r="I106">
            <v>29699</v>
          </cell>
          <cell r="J106" t="str">
            <v>1634</v>
          </cell>
          <cell r="K106" t="str">
            <v>DRUMMOND</v>
          </cell>
          <cell r="L106" t="str">
            <v>001</v>
          </cell>
          <cell r="M106" t="str">
            <v>KAL TIRE SA DE CV SUCURSAL COLOMBIA</v>
          </cell>
          <cell r="N106" t="str">
            <v>0</v>
          </cell>
          <cell r="O106" t="str">
            <v>Normal</v>
          </cell>
          <cell r="P106">
            <v>44097</v>
          </cell>
          <cell r="Q106" t="str">
            <v>99/99/9999</v>
          </cell>
          <cell r="R106" t="str">
            <v>01</v>
          </cell>
          <cell r="S106" t="str">
            <v>PORVENIR</v>
          </cell>
          <cell r="T106" t="str">
            <v>A</v>
          </cell>
          <cell r="U106"/>
          <cell r="V106" t="str">
            <v>2619500.00</v>
          </cell>
          <cell r="W106" t="str">
            <v>14</v>
          </cell>
          <cell r="X106" t="str">
            <v>NUEVA EPS</v>
          </cell>
          <cell r="Y106" t="str">
            <v>32</v>
          </cell>
          <cell r="Z106" t="str">
            <v>PORVENIR S.A.</v>
          </cell>
          <cell r="AA106" t="str">
            <v>13</v>
          </cell>
          <cell r="AB106" t="str">
            <v>COLPATRIA</v>
          </cell>
          <cell r="AC106" t="str">
            <v>006</v>
          </cell>
          <cell r="AD106" t="str">
            <v>MEC.MANT DE LLANTAS</v>
          </cell>
          <cell r="AE106" t="str">
            <v>51</v>
          </cell>
          <cell r="AF106" t="str">
            <v>DAVIVIENDA</v>
          </cell>
          <cell r="AG106" t="str">
            <v>027900083083</v>
          </cell>
          <cell r="AH106" t="str">
            <v>Ahorro</v>
          </cell>
          <cell r="AI106" t="str">
            <v>07</v>
          </cell>
          <cell r="AJ106" t="str">
            <v>CAJAMAG</v>
          </cell>
          <cell r="AK106" t="str">
            <v>2</v>
          </cell>
          <cell r="AL106" t="str">
            <v>Consignacio</v>
          </cell>
          <cell r="AM106" t="str">
            <v>JMEZA2304@HOTMAIL.COM</v>
          </cell>
          <cell r="AN106" t="str">
            <v>1</v>
          </cell>
          <cell r="AO106" t="str">
            <v>03</v>
          </cell>
          <cell r="AP106" t="str">
            <v>MECANICO DE LLANTAS II</v>
          </cell>
          <cell r="AQ106" t="str">
            <v>CO00000249</v>
          </cell>
        </row>
        <row r="107">
          <cell r="B107">
            <v>17958337</v>
          </cell>
          <cell r="C107" t="str">
            <v>FONSECA</v>
          </cell>
          <cell r="D107" t="str">
            <v>M</v>
          </cell>
          <cell r="E107" t="str">
            <v>CALLE 16 No 17 55</v>
          </cell>
          <cell r="F107" t="str">
            <v>77044279</v>
          </cell>
          <cell r="G107" t="str">
            <v>FONSECA</v>
          </cell>
          <cell r="H107" t="str">
            <v>3208611843</v>
          </cell>
          <cell r="I107">
            <v>30204</v>
          </cell>
          <cell r="J107" t="str">
            <v>1634</v>
          </cell>
          <cell r="K107" t="str">
            <v>DRUMMOND</v>
          </cell>
          <cell r="L107" t="str">
            <v>001</v>
          </cell>
          <cell r="M107" t="str">
            <v>KAL TIRE SA DE CV SUCURSAL COLOMBIA</v>
          </cell>
          <cell r="N107" t="str">
            <v>0</v>
          </cell>
          <cell r="O107" t="str">
            <v>Normal</v>
          </cell>
          <cell r="P107">
            <v>45293</v>
          </cell>
          <cell r="Q107" t="str">
            <v>99/99/9999</v>
          </cell>
          <cell r="R107" t="str">
            <v>01</v>
          </cell>
          <cell r="S107" t="str">
            <v>PORVENIR</v>
          </cell>
          <cell r="T107" t="str">
            <v>A</v>
          </cell>
          <cell r="U107"/>
          <cell r="V107" t="str">
            <v>2960000.00</v>
          </cell>
          <cell r="W107" t="str">
            <v>03</v>
          </cell>
          <cell r="X107" t="str">
            <v>SALUD TOTAL S.A.</v>
          </cell>
          <cell r="Y107" t="str">
            <v>32</v>
          </cell>
          <cell r="Z107" t="str">
            <v>PORVENIR S.A.</v>
          </cell>
          <cell r="AA107" t="str">
            <v>13</v>
          </cell>
          <cell r="AB107" t="str">
            <v>COLPATRIA</v>
          </cell>
          <cell r="AC107" t="str">
            <v>006</v>
          </cell>
          <cell r="AD107" t="str">
            <v>MEC.MANT DE LLANTAS</v>
          </cell>
          <cell r="AE107" t="str">
            <v>0013</v>
          </cell>
          <cell r="AF107" t="str">
            <v>BBVA</v>
          </cell>
          <cell r="AG107" t="str">
            <v>03670200276508</v>
          </cell>
          <cell r="AH107" t="str">
            <v>Ahorro</v>
          </cell>
          <cell r="AI107" t="str">
            <v>02</v>
          </cell>
          <cell r="AJ107" t="str">
            <v>COMFACESAR</v>
          </cell>
          <cell r="AK107" t="str">
            <v>2</v>
          </cell>
          <cell r="AL107" t="str">
            <v>Consignacio</v>
          </cell>
          <cell r="AM107" t="str">
            <v>GRANYADER@HOTMAIL.COM</v>
          </cell>
          <cell r="AN107" t="str">
            <v>1</v>
          </cell>
          <cell r="AO107" t="str">
            <v>02</v>
          </cell>
          <cell r="AP107" t="str">
            <v>MECANICO DE LLANTAS I</v>
          </cell>
          <cell r="AQ107" t="str">
            <v>CO00000140</v>
          </cell>
        </row>
        <row r="108">
          <cell r="B108">
            <v>1193419601</v>
          </cell>
          <cell r="C108" t="str">
            <v>BARRANQUILLA</v>
          </cell>
          <cell r="D108" t="str">
            <v>M</v>
          </cell>
          <cell r="E108" t="str">
            <v>CRA 42 78 74</v>
          </cell>
          <cell r="F108" t="str">
            <v>77008001</v>
          </cell>
          <cell r="G108" t="str">
            <v>BARRANQUILLA</v>
          </cell>
          <cell r="H108" t="str">
            <v>3015232652</v>
          </cell>
          <cell r="I108">
            <v>36895</v>
          </cell>
          <cell r="J108" t="str">
            <v>1634</v>
          </cell>
          <cell r="K108" t="str">
            <v>DRUMMOND</v>
          </cell>
          <cell r="L108" t="str">
            <v>001</v>
          </cell>
          <cell r="M108" t="str">
            <v>KAL TIRE SA DE CV SUCURSAL COLOMBIA</v>
          </cell>
          <cell r="N108" t="str">
            <v>0</v>
          </cell>
          <cell r="O108" t="str">
            <v>Normal</v>
          </cell>
          <cell r="P108">
            <v>45266</v>
          </cell>
          <cell r="Q108">
            <v>45448</v>
          </cell>
          <cell r="R108"/>
          <cell r="S108" t="str">
            <v>FONDOS DE CESANTIAS NO EXISTE</v>
          </cell>
          <cell r="T108" t="str">
            <v>A</v>
          </cell>
          <cell r="U108"/>
          <cell r="V108" t="str">
            <v>1300000.00</v>
          </cell>
          <cell r="W108" t="str">
            <v>06</v>
          </cell>
          <cell r="X108" t="str">
            <v>EPS SURA (ANTES SUSALUD)</v>
          </cell>
          <cell r="Y108" t="str">
            <v>98</v>
          </cell>
          <cell r="Z108" t="str">
            <v>AFP PARA APRENDICES</v>
          </cell>
          <cell r="AA108" t="str">
            <v>13</v>
          </cell>
          <cell r="AB108" t="str">
            <v>COLPATRIA</v>
          </cell>
          <cell r="AC108" t="str">
            <v>0011</v>
          </cell>
          <cell r="AD108" t="str">
            <v>APRENDIZ SENA</v>
          </cell>
          <cell r="AE108" t="str">
            <v>0013</v>
          </cell>
          <cell r="AF108" t="str">
            <v>BBVA</v>
          </cell>
          <cell r="AG108" t="str">
            <v>02700200003492</v>
          </cell>
          <cell r="AH108" t="str">
            <v>Ahorro</v>
          </cell>
          <cell r="AI108" t="str">
            <v>99</v>
          </cell>
          <cell r="AJ108" t="str">
            <v>CAJA APRENDIZ</v>
          </cell>
          <cell r="AK108" t="str">
            <v>2</v>
          </cell>
          <cell r="AL108" t="str">
            <v>Consignacio</v>
          </cell>
          <cell r="AM108" t="str">
            <v>SEMOLINA@UNINORTE.EDU.CO</v>
          </cell>
          <cell r="AN108" t="str">
            <v>0</v>
          </cell>
          <cell r="AO108" t="str">
            <v>04</v>
          </cell>
          <cell r="AP108" t="str">
            <v>INGENIERO EN PRACTICA</v>
          </cell>
          <cell r="AQ108" t="str">
            <v>CO00000389</v>
          </cell>
        </row>
        <row r="109">
          <cell r="B109">
            <v>1065985225</v>
          </cell>
          <cell r="C109" t="str">
            <v>EL PASO</v>
          </cell>
          <cell r="D109" t="str">
            <v>M</v>
          </cell>
          <cell r="E109" t="str">
            <v>CALLE 3 3 32</v>
          </cell>
          <cell r="F109" t="str">
            <v>16905001</v>
          </cell>
          <cell r="G109" t="str">
            <v>LA LOMA</v>
          </cell>
          <cell r="H109" t="str">
            <v>3185903972</v>
          </cell>
          <cell r="I109">
            <v>32134</v>
          </cell>
          <cell r="J109" t="str">
            <v>1634</v>
          </cell>
          <cell r="K109" t="str">
            <v>DRUMMOND</v>
          </cell>
          <cell r="L109" t="str">
            <v>001</v>
          </cell>
          <cell r="M109" t="str">
            <v>KAL TIRE SA DE CV SUCURSAL COLOMBIA</v>
          </cell>
          <cell r="N109" t="str">
            <v>0</v>
          </cell>
          <cell r="O109" t="str">
            <v>Normal</v>
          </cell>
          <cell r="P109">
            <v>41655</v>
          </cell>
          <cell r="Q109" t="str">
            <v>99/99/9999</v>
          </cell>
          <cell r="R109" t="str">
            <v>01</v>
          </cell>
          <cell r="S109" t="str">
            <v>PORVENIR</v>
          </cell>
          <cell r="T109" t="str">
            <v>A</v>
          </cell>
          <cell r="U109"/>
          <cell r="V109" t="str">
            <v>3234700.00</v>
          </cell>
          <cell r="W109" t="str">
            <v>03</v>
          </cell>
          <cell r="X109" t="str">
            <v>SALUD TOTAL S.A.</v>
          </cell>
          <cell r="Y109" t="str">
            <v>32</v>
          </cell>
          <cell r="Z109" t="str">
            <v>PORVENIR S.A.</v>
          </cell>
          <cell r="AA109" t="str">
            <v>13</v>
          </cell>
          <cell r="AB109" t="str">
            <v>COLPATRIA</v>
          </cell>
          <cell r="AC109" t="str">
            <v>006</v>
          </cell>
          <cell r="AD109" t="str">
            <v>MEC.MANT DE LLANTAS</v>
          </cell>
          <cell r="AE109" t="str">
            <v>51</v>
          </cell>
          <cell r="AF109" t="str">
            <v>DAVIVIENDA</v>
          </cell>
          <cell r="AG109" t="str">
            <v>0550027900083349</v>
          </cell>
          <cell r="AH109" t="str">
            <v>Ahorro</v>
          </cell>
          <cell r="AI109" t="str">
            <v>02</v>
          </cell>
          <cell r="AJ109" t="str">
            <v>COMFACESAR</v>
          </cell>
          <cell r="AK109" t="str">
            <v>2</v>
          </cell>
          <cell r="AL109" t="str">
            <v>Consignacio</v>
          </cell>
          <cell r="AM109"/>
          <cell r="AN109" t="str">
            <v>1</v>
          </cell>
          <cell r="AO109" t="str">
            <v>02</v>
          </cell>
          <cell r="AP109" t="str">
            <v>MECANICO DE LLANTAS I</v>
          </cell>
          <cell r="AQ109" t="str">
            <v>CO00000144</v>
          </cell>
        </row>
        <row r="110">
          <cell r="B110">
            <v>1067809980</v>
          </cell>
          <cell r="C110" t="str">
            <v>LA PAZ CESAR</v>
          </cell>
          <cell r="D110" t="str">
            <v>M</v>
          </cell>
          <cell r="E110" t="str">
            <v>CALLE 8B 2 16</v>
          </cell>
          <cell r="F110" t="str">
            <v>77020621</v>
          </cell>
          <cell r="G110" t="str">
            <v>LA PAZ</v>
          </cell>
          <cell r="H110" t="str">
            <v>3157297764</v>
          </cell>
          <cell r="I110">
            <v>32428</v>
          </cell>
          <cell r="J110" t="str">
            <v>1634</v>
          </cell>
          <cell r="K110" t="str">
            <v>DRUMMOND</v>
          </cell>
          <cell r="L110" t="str">
            <v>001</v>
          </cell>
          <cell r="M110" t="str">
            <v>KAL TIRE SA DE CV SUCURSAL COLOMBIA</v>
          </cell>
          <cell r="N110" t="str">
            <v>0</v>
          </cell>
          <cell r="O110" t="str">
            <v>Normal</v>
          </cell>
          <cell r="P110">
            <v>41671</v>
          </cell>
          <cell r="Q110" t="str">
            <v>99/99/9999</v>
          </cell>
          <cell r="R110" t="str">
            <v>01</v>
          </cell>
          <cell r="S110" t="str">
            <v>PORVENIR</v>
          </cell>
          <cell r="T110" t="str">
            <v>A</v>
          </cell>
          <cell r="U110"/>
          <cell r="V110" t="str">
            <v>3234700.00</v>
          </cell>
          <cell r="W110" t="str">
            <v>03</v>
          </cell>
          <cell r="X110" t="str">
            <v>SALUD TOTAL S.A.</v>
          </cell>
          <cell r="Y110" t="str">
            <v>32</v>
          </cell>
          <cell r="Z110" t="str">
            <v>PORVENIR S.A.</v>
          </cell>
          <cell r="AA110" t="str">
            <v>13</v>
          </cell>
          <cell r="AB110" t="str">
            <v>COLPATRIA</v>
          </cell>
          <cell r="AC110" t="str">
            <v>006</v>
          </cell>
          <cell r="AD110" t="str">
            <v>MEC.MANT DE LLANTAS</v>
          </cell>
          <cell r="AE110" t="str">
            <v>51</v>
          </cell>
          <cell r="AF110" t="str">
            <v>DAVIVIENDA</v>
          </cell>
          <cell r="AG110" t="str">
            <v>0550027900085336</v>
          </cell>
          <cell r="AH110" t="str">
            <v>Ahorro</v>
          </cell>
          <cell r="AI110" t="str">
            <v>02</v>
          </cell>
          <cell r="AJ110" t="str">
            <v>COMFACESAR</v>
          </cell>
          <cell r="AK110" t="str">
            <v>2</v>
          </cell>
          <cell r="AL110" t="str">
            <v>Consignacio</v>
          </cell>
          <cell r="AM110" t="str">
            <v>jhoelys_moreno@kaltire.com</v>
          </cell>
          <cell r="AN110" t="str">
            <v>1</v>
          </cell>
          <cell r="AO110" t="str">
            <v>02</v>
          </cell>
          <cell r="AP110" t="str">
            <v>MECANICO DE LLANTAS I</v>
          </cell>
          <cell r="AQ110" t="str">
            <v>CO00000146</v>
          </cell>
        </row>
        <row r="111">
          <cell r="B111">
            <v>85446055</v>
          </cell>
          <cell r="C111" t="str">
            <v>ARIGUANI</v>
          </cell>
          <cell r="D111" t="str">
            <v>M</v>
          </cell>
          <cell r="E111" t="str">
            <v>DIAGONAL 7 N7A 194</v>
          </cell>
          <cell r="F111" t="str">
            <v>77047058</v>
          </cell>
          <cell r="G111" t="str">
            <v>ARIGUANI</v>
          </cell>
          <cell r="H111" t="str">
            <v>3177277998</v>
          </cell>
          <cell r="I111">
            <v>27424</v>
          </cell>
          <cell r="J111" t="str">
            <v>1634</v>
          </cell>
          <cell r="K111" t="str">
            <v>DRUMMOND</v>
          </cell>
          <cell r="L111" t="str">
            <v>001</v>
          </cell>
          <cell r="M111" t="str">
            <v>KAL TIRE SA DE CV SUCURSAL COLOMBIA</v>
          </cell>
          <cell r="N111" t="str">
            <v>0</v>
          </cell>
          <cell r="O111" t="str">
            <v>Normal</v>
          </cell>
          <cell r="P111">
            <v>41671</v>
          </cell>
          <cell r="Q111" t="str">
            <v>99/99/9999</v>
          </cell>
          <cell r="R111" t="str">
            <v>01</v>
          </cell>
          <cell r="S111" t="str">
            <v>PORVENIR</v>
          </cell>
          <cell r="T111" t="str">
            <v>A</v>
          </cell>
          <cell r="U111"/>
          <cell r="V111" t="str">
            <v>3035800.00</v>
          </cell>
          <cell r="W111" t="str">
            <v>03</v>
          </cell>
          <cell r="X111" t="str">
            <v>SALUD TOTAL S.A.</v>
          </cell>
          <cell r="Y111" t="str">
            <v>41</v>
          </cell>
          <cell r="Z111" t="str">
            <v>COLPENSIONES</v>
          </cell>
          <cell r="AA111" t="str">
            <v>13</v>
          </cell>
          <cell r="AB111" t="str">
            <v>COLPATRIA</v>
          </cell>
          <cell r="AC111" t="str">
            <v>005</v>
          </cell>
          <cell r="AD111" t="str">
            <v>REPARADORES</v>
          </cell>
          <cell r="AE111" t="str">
            <v>51</v>
          </cell>
          <cell r="AF111" t="str">
            <v>DAVIVIENDA</v>
          </cell>
          <cell r="AG111" t="str">
            <v>0550027100115867</v>
          </cell>
          <cell r="AH111" t="str">
            <v>Ahorro</v>
          </cell>
          <cell r="AI111" t="str">
            <v>02</v>
          </cell>
          <cell r="AJ111" t="str">
            <v>COMFACESAR</v>
          </cell>
          <cell r="AK111" t="str">
            <v>2</v>
          </cell>
          <cell r="AL111" t="str">
            <v>Consignacio</v>
          </cell>
          <cell r="AM111"/>
          <cell r="AN111" t="str">
            <v>1</v>
          </cell>
          <cell r="AO111" t="str">
            <v>03</v>
          </cell>
          <cell r="AP111" t="str">
            <v>TECNICO REPARADOR OTR I</v>
          </cell>
          <cell r="AQ111" t="str">
            <v>CO00000147</v>
          </cell>
        </row>
        <row r="112">
          <cell r="B112">
            <v>84454934</v>
          </cell>
          <cell r="C112" t="str">
            <v>SOLEDAD</v>
          </cell>
          <cell r="D112" t="str">
            <v>M</v>
          </cell>
          <cell r="E112" t="str">
            <v>CARRERA 24 3 26</v>
          </cell>
          <cell r="F112" t="str">
            <v>77044279</v>
          </cell>
          <cell r="G112" t="str">
            <v>FONSECA</v>
          </cell>
          <cell r="H112" t="str">
            <v>3163408494</v>
          </cell>
          <cell r="I112">
            <v>29125</v>
          </cell>
          <cell r="J112" t="str">
            <v>1634</v>
          </cell>
          <cell r="K112" t="str">
            <v>DRUMMOND</v>
          </cell>
          <cell r="L112" t="str">
            <v>001</v>
          </cell>
          <cell r="M112" t="str">
            <v>KAL TIRE SA DE CV SUCURSAL COLOMBIA</v>
          </cell>
          <cell r="N112" t="str">
            <v>0</v>
          </cell>
          <cell r="O112" t="str">
            <v>Normal</v>
          </cell>
          <cell r="P112">
            <v>41138</v>
          </cell>
          <cell r="Q112" t="str">
            <v>99/99/9999</v>
          </cell>
          <cell r="R112" t="str">
            <v>01</v>
          </cell>
          <cell r="S112" t="str">
            <v>PORVENIR</v>
          </cell>
          <cell r="T112" t="str">
            <v>A</v>
          </cell>
          <cell r="U112"/>
          <cell r="V112" t="str">
            <v>6660700.00</v>
          </cell>
          <cell r="W112" t="str">
            <v>05</v>
          </cell>
          <cell r="X112" t="str">
            <v>E.P.S. SANITAS S.A.</v>
          </cell>
          <cell r="Y112" t="str">
            <v>32</v>
          </cell>
          <cell r="Z112" t="str">
            <v>PORVENIR S.A.</v>
          </cell>
          <cell r="AA112" t="str">
            <v>13</v>
          </cell>
          <cell r="AB112" t="str">
            <v>COLPATRIA</v>
          </cell>
          <cell r="AC112" t="str">
            <v>003</v>
          </cell>
          <cell r="AD112" t="str">
            <v>SUPERVISORES</v>
          </cell>
          <cell r="AE112" t="str">
            <v>51</v>
          </cell>
          <cell r="AF112" t="str">
            <v>DAVIVIENDA</v>
          </cell>
          <cell r="AG112" t="str">
            <v>0550027900084677</v>
          </cell>
          <cell r="AH112" t="str">
            <v>Ahorro</v>
          </cell>
          <cell r="AI112" t="str">
            <v>02</v>
          </cell>
          <cell r="AJ112" t="str">
            <v>COMFACESAR</v>
          </cell>
          <cell r="AK112" t="str">
            <v>2</v>
          </cell>
          <cell r="AL112" t="str">
            <v>Consignacio</v>
          </cell>
          <cell r="AM112"/>
          <cell r="AN112" t="str">
            <v>0</v>
          </cell>
          <cell r="AO112" t="str">
            <v>01</v>
          </cell>
          <cell r="AP112" t="str">
            <v>SUPERVISOR DE PROYECTO</v>
          </cell>
          <cell r="AQ112" t="str">
            <v>CO00000148</v>
          </cell>
        </row>
        <row r="113">
          <cell r="B113">
            <v>1003173858</v>
          </cell>
          <cell r="C113" t="str">
            <v>CHIRIQUANA</v>
          </cell>
          <cell r="D113" t="str">
            <v>M</v>
          </cell>
          <cell r="E113" t="str">
            <v>KILOMETRO 2 BARRIO CALIXTO O YAGA</v>
          </cell>
          <cell r="F113" t="str">
            <v>77020400</v>
          </cell>
          <cell r="G113" t="str">
            <v>LA JAGUA DE IBIRICO</v>
          </cell>
          <cell r="H113" t="str">
            <v>3103606914</v>
          </cell>
          <cell r="I113">
            <v>33826</v>
          </cell>
          <cell r="J113" t="str">
            <v>1634</v>
          </cell>
          <cell r="K113" t="str">
            <v>DRUMMOND</v>
          </cell>
          <cell r="L113" t="str">
            <v>001</v>
          </cell>
          <cell r="M113" t="str">
            <v>KAL TIRE SA DE CV SUCURSAL COLOMBIA</v>
          </cell>
          <cell r="N113" t="str">
            <v>0</v>
          </cell>
          <cell r="O113" t="str">
            <v>Normal</v>
          </cell>
          <cell r="P113">
            <v>42171</v>
          </cell>
          <cell r="Q113" t="str">
            <v>99/99/9999</v>
          </cell>
          <cell r="R113" t="str">
            <v>01</v>
          </cell>
          <cell r="S113" t="str">
            <v>PORVENIR</v>
          </cell>
          <cell r="T113" t="str">
            <v>A</v>
          </cell>
          <cell r="U113"/>
          <cell r="V113" t="str">
            <v>2619500.00</v>
          </cell>
          <cell r="W113" t="str">
            <v>03</v>
          </cell>
          <cell r="X113" t="str">
            <v>SALUD TOTAL S.A.</v>
          </cell>
          <cell r="Y113" t="str">
            <v>32</v>
          </cell>
          <cell r="Z113" t="str">
            <v>PORVENIR S.A.</v>
          </cell>
          <cell r="AA113" t="str">
            <v>13</v>
          </cell>
          <cell r="AB113" t="str">
            <v>COLPATRIA</v>
          </cell>
          <cell r="AC113" t="str">
            <v>006</v>
          </cell>
          <cell r="AD113" t="str">
            <v>MEC.MANT DE LLANTAS</v>
          </cell>
          <cell r="AE113" t="str">
            <v>51</v>
          </cell>
          <cell r="AF113" t="str">
            <v>DAVIVIENDA</v>
          </cell>
          <cell r="AG113" t="str">
            <v>027900084784</v>
          </cell>
          <cell r="AH113" t="str">
            <v>Ahorro</v>
          </cell>
          <cell r="AI113" t="str">
            <v>02</v>
          </cell>
          <cell r="AJ113" t="str">
            <v>COMFACESAR</v>
          </cell>
          <cell r="AK113" t="str">
            <v>2</v>
          </cell>
          <cell r="AL113" t="str">
            <v>Consignacio</v>
          </cell>
          <cell r="AM113"/>
          <cell r="AN113" t="str">
            <v>1</v>
          </cell>
          <cell r="AO113" t="str">
            <v>03</v>
          </cell>
          <cell r="AP113" t="str">
            <v>MECANICO DE LLANTAS II</v>
          </cell>
          <cell r="AQ113" t="str">
            <v>CO00000152</v>
          </cell>
        </row>
        <row r="114">
          <cell r="B114">
            <v>1082471478</v>
          </cell>
          <cell r="C114" t="str">
            <v>VALLEDUPAR</v>
          </cell>
          <cell r="D114" t="str">
            <v>M</v>
          </cell>
          <cell r="E114" t="str">
            <v>CL 20F</v>
          </cell>
          <cell r="F114" t="str">
            <v>77020001</v>
          </cell>
          <cell r="G114" t="str">
            <v>VALLEDUPAR</v>
          </cell>
          <cell r="H114" t="str">
            <v>3217589156</v>
          </cell>
          <cell r="I114">
            <v>38469</v>
          </cell>
          <cell r="J114" t="str">
            <v>1634</v>
          </cell>
          <cell r="K114" t="str">
            <v>DRUMMOND</v>
          </cell>
          <cell r="L114" t="str">
            <v>001</v>
          </cell>
          <cell r="M114" t="str">
            <v>KAL TIRE SA DE CV SUCURSAL COLOMBIA</v>
          </cell>
          <cell r="N114" t="str">
            <v>0</v>
          </cell>
          <cell r="O114" t="str">
            <v>Normal</v>
          </cell>
          <cell r="P114">
            <v>45345</v>
          </cell>
          <cell r="Q114">
            <v>45526</v>
          </cell>
          <cell r="R114"/>
          <cell r="S114" t="str">
            <v>FONDOS DE CESANTIAS NO EXISTE</v>
          </cell>
          <cell r="T114" t="str">
            <v>A</v>
          </cell>
          <cell r="U114"/>
          <cell r="V114" t="str">
            <v>1300000.00</v>
          </cell>
          <cell r="W114" t="str">
            <v>21</v>
          </cell>
          <cell r="X114" t="str">
            <v>MUTUAL SER</v>
          </cell>
          <cell r="Y114" t="str">
            <v>98</v>
          </cell>
          <cell r="Z114" t="str">
            <v>AFP PARA APRENDICES</v>
          </cell>
          <cell r="AA114" t="str">
            <v>13</v>
          </cell>
          <cell r="AB114" t="str">
            <v>COLPATRIA</v>
          </cell>
          <cell r="AC114" t="str">
            <v>0011</v>
          </cell>
          <cell r="AD114" t="str">
            <v>APRENDIZ SENA</v>
          </cell>
          <cell r="AE114" t="str">
            <v>51</v>
          </cell>
          <cell r="AF114" t="str">
            <v>DAVIVIENDA</v>
          </cell>
          <cell r="AG114" t="str">
            <v>488443903197</v>
          </cell>
          <cell r="AH114" t="str">
            <v>Ahorro</v>
          </cell>
          <cell r="AI114" t="str">
            <v>99</v>
          </cell>
          <cell r="AJ114" t="str">
            <v>CAJA APRENDIZ</v>
          </cell>
          <cell r="AK114" t="str">
            <v>2</v>
          </cell>
          <cell r="AL114" t="str">
            <v>Consignacio</v>
          </cell>
          <cell r="AM114" t="str">
            <v>BRAYANPALOMINO257@GMAIL.COM</v>
          </cell>
          <cell r="AN114" t="str">
            <v>0</v>
          </cell>
          <cell r="AO114" t="str">
            <v>02</v>
          </cell>
          <cell r="AP114" t="str">
            <v>APRENDIZ SENA</v>
          </cell>
          <cell r="AQ114" t="str">
            <v>CO00000405</v>
          </cell>
        </row>
        <row r="115">
          <cell r="B115">
            <v>1082920445</v>
          </cell>
          <cell r="C115" t="str">
            <v>SANTA MARTA</v>
          </cell>
          <cell r="D115" t="str">
            <v>M</v>
          </cell>
          <cell r="E115" t="str">
            <v>CALLE 9 F4 60 190</v>
          </cell>
          <cell r="F115" t="str">
            <v>77047001</v>
          </cell>
          <cell r="G115" t="str">
            <v>SANTA MARTA</v>
          </cell>
          <cell r="H115" t="str">
            <v>3016566037</v>
          </cell>
          <cell r="I115">
            <v>33115</v>
          </cell>
          <cell r="J115" t="str">
            <v>1634</v>
          </cell>
          <cell r="K115" t="str">
            <v>DRUMMOND</v>
          </cell>
          <cell r="L115" t="str">
            <v>001</v>
          </cell>
          <cell r="M115" t="str">
            <v>KAL TIRE SA DE CV SUCURSAL COLOMBIA</v>
          </cell>
          <cell r="N115" t="str">
            <v>0</v>
          </cell>
          <cell r="O115" t="str">
            <v>Normal</v>
          </cell>
          <cell r="P115">
            <v>43328</v>
          </cell>
          <cell r="Q115" t="str">
            <v>99/99/9999</v>
          </cell>
          <cell r="R115" t="str">
            <v>01</v>
          </cell>
          <cell r="S115" t="str">
            <v>PORVENIR</v>
          </cell>
          <cell r="T115" t="str">
            <v>A</v>
          </cell>
          <cell r="U115"/>
          <cell r="V115" t="str">
            <v>1420700.00</v>
          </cell>
          <cell r="W115" t="str">
            <v>03</v>
          </cell>
          <cell r="X115" t="str">
            <v>SALUD TOTAL S.A.</v>
          </cell>
          <cell r="Y115" t="str">
            <v>32</v>
          </cell>
          <cell r="Z115" t="str">
            <v>PORVENIR S.A.</v>
          </cell>
          <cell r="AA115" t="str">
            <v>13</v>
          </cell>
          <cell r="AB115" t="str">
            <v>COLPATRIA</v>
          </cell>
          <cell r="AC115" t="str">
            <v>006</v>
          </cell>
          <cell r="AD115" t="str">
            <v>MEC.MANT DE LLANTAS</v>
          </cell>
          <cell r="AE115" t="str">
            <v>0013</v>
          </cell>
          <cell r="AF115" t="str">
            <v>BBVA</v>
          </cell>
          <cell r="AG115" t="str">
            <v>08050200440286</v>
          </cell>
          <cell r="AH115" t="str">
            <v>Ahorro</v>
          </cell>
          <cell r="AI115" t="str">
            <v>07</v>
          </cell>
          <cell r="AJ115" t="str">
            <v>CAJAMAG</v>
          </cell>
          <cell r="AK115" t="str">
            <v>2</v>
          </cell>
          <cell r="AL115" t="str">
            <v>Consignacio</v>
          </cell>
          <cell r="AM115" t="str">
            <v>oiperez5@misena.edu.co</v>
          </cell>
          <cell r="AN115" t="str">
            <v>1</v>
          </cell>
          <cell r="AO115" t="str">
            <v>11</v>
          </cell>
          <cell r="AP115" t="str">
            <v>MECANICO DE LLANTAS IV</v>
          </cell>
          <cell r="AQ115" t="str">
            <v>CO00000164</v>
          </cell>
        </row>
        <row r="116">
          <cell r="B116">
            <v>84090281</v>
          </cell>
          <cell r="C116" t="str">
            <v>RIOHACHA</v>
          </cell>
          <cell r="D116" t="str">
            <v>M</v>
          </cell>
          <cell r="E116" t="str">
            <v>DIAGONAL 1G 59 1</v>
          </cell>
          <cell r="F116" t="str">
            <v>77020400</v>
          </cell>
          <cell r="G116" t="str">
            <v>LA JAGUA DE IBIRICO</v>
          </cell>
          <cell r="H116" t="str">
            <v>3177395981</v>
          </cell>
          <cell r="I116">
            <v>29912</v>
          </cell>
          <cell r="J116" t="str">
            <v>1634</v>
          </cell>
          <cell r="K116" t="str">
            <v>DRUMMOND</v>
          </cell>
          <cell r="L116" t="str">
            <v>001</v>
          </cell>
          <cell r="M116" t="str">
            <v>KAL TIRE SA DE CV SUCURSAL COLOMBIA</v>
          </cell>
          <cell r="N116" t="str">
            <v>0</v>
          </cell>
          <cell r="O116" t="str">
            <v>Normal</v>
          </cell>
          <cell r="P116">
            <v>39183</v>
          </cell>
          <cell r="Q116" t="str">
            <v>99/99/9999</v>
          </cell>
          <cell r="R116" t="str">
            <v>04</v>
          </cell>
          <cell r="S116" t="str">
            <v>PROTECCION</v>
          </cell>
          <cell r="T116" t="str">
            <v>A</v>
          </cell>
          <cell r="U116"/>
          <cell r="V116" t="str">
            <v>3035800.00</v>
          </cell>
          <cell r="W116" t="str">
            <v>03</v>
          </cell>
          <cell r="X116" t="str">
            <v>SALUD TOTAL S.A.</v>
          </cell>
          <cell r="Y116" t="str">
            <v>32</v>
          </cell>
          <cell r="Z116" t="str">
            <v>PORVENIR S.A.</v>
          </cell>
          <cell r="AA116" t="str">
            <v>13</v>
          </cell>
          <cell r="AB116" t="str">
            <v>COLPATRIA</v>
          </cell>
          <cell r="AC116" t="str">
            <v>005</v>
          </cell>
          <cell r="AD116" t="str">
            <v>REPARADORES</v>
          </cell>
          <cell r="AE116" t="str">
            <v>51</v>
          </cell>
          <cell r="AF116" t="str">
            <v>DAVIVIENDA</v>
          </cell>
          <cell r="AG116" t="str">
            <v>0550027900083174</v>
          </cell>
          <cell r="AH116" t="str">
            <v>Ahorro</v>
          </cell>
          <cell r="AI116" t="str">
            <v>02</v>
          </cell>
          <cell r="AJ116" t="str">
            <v>COMFACESAR</v>
          </cell>
          <cell r="AK116" t="str">
            <v>2</v>
          </cell>
          <cell r="AL116" t="str">
            <v>Consignacio</v>
          </cell>
          <cell r="AM116" t="str">
            <v>jhoelys_moreno@kaltire.com</v>
          </cell>
          <cell r="AN116" t="str">
            <v>1</v>
          </cell>
          <cell r="AO116" t="str">
            <v>03</v>
          </cell>
          <cell r="AP116" t="str">
            <v>TECNICO REPARADOR OTR I</v>
          </cell>
          <cell r="AQ116" t="str">
            <v>CO00000165</v>
          </cell>
        </row>
        <row r="117">
          <cell r="B117">
            <v>10898718</v>
          </cell>
          <cell r="C117" t="str">
            <v>VALENCIA</v>
          </cell>
          <cell r="D117" t="str">
            <v>M</v>
          </cell>
          <cell r="E117" t="str">
            <v>CARRERA 1E 11 55</v>
          </cell>
          <cell r="F117" t="str">
            <v>77020400</v>
          </cell>
          <cell r="G117" t="str">
            <v>LA JAGUA DE IBIRICO</v>
          </cell>
          <cell r="H117" t="str">
            <v>3186932384</v>
          </cell>
          <cell r="I117">
            <v>23231</v>
          </cell>
          <cell r="J117" t="str">
            <v>1634</v>
          </cell>
          <cell r="K117" t="str">
            <v>DRUMMOND</v>
          </cell>
          <cell r="L117" t="str">
            <v>001</v>
          </cell>
          <cell r="M117" t="str">
            <v>KAL TIRE SA DE CV SUCURSAL COLOMBIA</v>
          </cell>
          <cell r="N117" t="str">
            <v>0</v>
          </cell>
          <cell r="O117" t="str">
            <v>Normal</v>
          </cell>
          <cell r="P117">
            <v>40120</v>
          </cell>
          <cell r="Q117" t="str">
            <v>99/99/9999</v>
          </cell>
          <cell r="R117" t="str">
            <v>04</v>
          </cell>
          <cell r="S117" t="str">
            <v>PROTECCION</v>
          </cell>
          <cell r="T117" t="str">
            <v>A</v>
          </cell>
          <cell r="U117"/>
          <cell r="V117" t="str">
            <v>6660700.00</v>
          </cell>
          <cell r="W117" t="str">
            <v>03</v>
          </cell>
          <cell r="X117" t="str">
            <v>SALUD TOTAL S.A.</v>
          </cell>
          <cell r="Y117" t="str">
            <v>32</v>
          </cell>
          <cell r="Z117" t="str">
            <v>PORVENIR S.A.</v>
          </cell>
          <cell r="AA117" t="str">
            <v>13</v>
          </cell>
          <cell r="AB117" t="str">
            <v>COLPATRIA</v>
          </cell>
          <cell r="AC117" t="str">
            <v>003</v>
          </cell>
          <cell r="AD117" t="str">
            <v>SUPERVISORES</v>
          </cell>
          <cell r="AE117" t="str">
            <v>51</v>
          </cell>
          <cell r="AF117" t="str">
            <v>DAVIVIENDA</v>
          </cell>
          <cell r="AG117" t="str">
            <v>0550027900084131</v>
          </cell>
          <cell r="AH117" t="str">
            <v>Ahorro</v>
          </cell>
          <cell r="AI117" t="str">
            <v>02</v>
          </cell>
          <cell r="AJ117" t="str">
            <v>COMFACESAR</v>
          </cell>
          <cell r="AK117" t="str">
            <v>2</v>
          </cell>
          <cell r="AL117" t="str">
            <v>Consignacio</v>
          </cell>
          <cell r="AM117"/>
          <cell r="AN117" t="str">
            <v>0</v>
          </cell>
          <cell r="AO117" t="str">
            <v>01</v>
          </cell>
          <cell r="AP117" t="str">
            <v>SUPERVISOR DE PROYECTO</v>
          </cell>
          <cell r="AQ117" t="str">
            <v>CO00000166</v>
          </cell>
        </row>
        <row r="118">
          <cell r="B118">
            <v>1064112207</v>
          </cell>
          <cell r="C118" t="str">
            <v>LA JAGUA IBIRICO</v>
          </cell>
          <cell r="D118" t="str">
            <v>M</v>
          </cell>
          <cell r="E118" t="str">
            <v>MANZANA 7 CASA 23</v>
          </cell>
          <cell r="F118" t="str">
            <v>77020400</v>
          </cell>
          <cell r="G118" t="str">
            <v>LA JAGUA DE IBIRICO</v>
          </cell>
          <cell r="H118" t="str">
            <v>3196417328</v>
          </cell>
          <cell r="I118">
            <v>33334</v>
          </cell>
          <cell r="J118" t="str">
            <v>1634</v>
          </cell>
          <cell r="K118" t="str">
            <v>DRUMMOND</v>
          </cell>
          <cell r="L118" t="str">
            <v>001</v>
          </cell>
          <cell r="M118" t="str">
            <v>KAL TIRE SA DE CV SUCURSAL COLOMBIA</v>
          </cell>
          <cell r="N118" t="str">
            <v>0</v>
          </cell>
          <cell r="O118" t="str">
            <v>Normal</v>
          </cell>
          <cell r="P118">
            <v>42068</v>
          </cell>
          <cell r="Q118" t="str">
            <v>99/99/9999</v>
          </cell>
          <cell r="R118" t="str">
            <v>01</v>
          </cell>
          <cell r="S118" t="str">
            <v>PORVENIR</v>
          </cell>
          <cell r="T118" t="str">
            <v>A</v>
          </cell>
          <cell r="U118"/>
          <cell r="V118" t="str">
            <v>2619500.00</v>
          </cell>
          <cell r="W118" t="str">
            <v>03</v>
          </cell>
          <cell r="X118" t="str">
            <v>SALUD TOTAL S.A.</v>
          </cell>
          <cell r="Y118" t="str">
            <v>32</v>
          </cell>
          <cell r="Z118" t="str">
            <v>PORVENIR S.A.</v>
          </cell>
          <cell r="AA118" t="str">
            <v>13</v>
          </cell>
          <cell r="AB118" t="str">
            <v>COLPATRIA</v>
          </cell>
          <cell r="AC118" t="str">
            <v>006</v>
          </cell>
          <cell r="AD118" t="str">
            <v>MEC.MANT DE LLANTAS</v>
          </cell>
          <cell r="AE118" t="str">
            <v>51</v>
          </cell>
          <cell r="AF118" t="str">
            <v>DAVIVIENDA</v>
          </cell>
          <cell r="AG118" t="str">
            <v>0550027900083257</v>
          </cell>
          <cell r="AH118" t="str">
            <v>Ahorro</v>
          </cell>
          <cell r="AI118" t="str">
            <v>02</v>
          </cell>
          <cell r="AJ118" t="str">
            <v>COMFACESAR</v>
          </cell>
          <cell r="AK118" t="str">
            <v>2</v>
          </cell>
          <cell r="AL118" t="str">
            <v>Consignacio</v>
          </cell>
          <cell r="AM118"/>
          <cell r="AN118" t="str">
            <v>1</v>
          </cell>
          <cell r="AO118" t="str">
            <v>03</v>
          </cell>
          <cell r="AP118" t="str">
            <v>MECANICO DE LLANTAS II</v>
          </cell>
          <cell r="AQ118" t="str">
            <v>CO00000167</v>
          </cell>
        </row>
        <row r="119">
          <cell r="B119">
            <v>88284830</v>
          </cell>
          <cell r="C119" t="str">
            <v>OCA¥A</v>
          </cell>
          <cell r="D119" t="str">
            <v>M</v>
          </cell>
          <cell r="E119" t="str">
            <v>CARRERA 11B N 5C 51</v>
          </cell>
          <cell r="F119" t="str">
            <v>16954498</v>
          </cell>
          <cell r="G119" t="str">
            <v>OCANA</v>
          </cell>
          <cell r="H119" t="str">
            <v>3185118239</v>
          </cell>
          <cell r="I119">
            <v>28752</v>
          </cell>
          <cell r="J119" t="str">
            <v>1634</v>
          </cell>
          <cell r="K119" t="str">
            <v>DRUMMOND</v>
          </cell>
          <cell r="L119" t="str">
            <v>001</v>
          </cell>
          <cell r="M119" t="str">
            <v>KAL TIRE SA DE CV SUCURSAL COLOMBIA</v>
          </cell>
          <cell r="N119" t="str">
            <v>0</v>
          </cell>
          <cell r="O119" t="str">
            <v>Normal</v>
          </cell>
          <cell r="P119">
            <v>40756</v>
          </cell>
          <cell r="Q119" t="str">
            <v>99/99/9999</v>
          </cell>
          <cell r="R119" t="str">
            <v>01</v>
          </cell>
          <cell r="S119" t="str">
            <v>PORVENIR</v>
          </cell>
          <cell r="T119" t="str">
            <v>A</v>
          </cell>
          <cell r="U119"/>
          <cell r="V119" t="str">
            <v>8682300.00</v>
          </cell>
          <cell r="W119" t="str">
            <v>05</v>
          </cell>
          <cell r="X119" t="str">
            <v>E.P.S. SANITAS S.A.</v>
          </cell>
          <cell r="Y119" t="str">
            <v>32</v>
          </cell>
          <cell r="Z119" t="str">
            <v>PORVENIR S.A.</v>
          </cell>
          <cell r="AA119" t="str">
            <v>13</v>
          </cell>
          <cell r="AB119" t="str">
            <v>COLPATRIA</v>
          </cell>
          <cell r="AC119" t="str">
            <v>003</v>
          </cell>
          <cell r="AD119" t="str">
            <v>SUPERVISORES</v>
          </cell>
          <cell r="AE119" t="str">
            <v>51</v>
          </cell>
          <cell r="AF119" t="str">
            <v>DAVIVIENDA</v>
          </cell>
          <cell r="AG119" t="str">
            <v>027900083182</v>
          </cell>
          <cell r="AH119" t="str">
            <v>Ahorro</v>
          </cell>
          <cell r="AI119" t="str">
            <v>02</v>
          </cell>
          <cell r="AJ119" t="str">
            <v>COMFACESAR</v>
          </cell>
          <cell r="AK119" t="str">
            <v>2</v>
          </cell>
          <cell r="AL119" t="str">
            <v>Consignacio</v>
          </cell>
          <cell r="AM119"/>
          <cell r="AN119" t="str">
            <v>0</v>
          </cell>
          <cell r="AO119" t="str">
            <v>07</v>
          </cell>
          <cell r="AP119" t="str">
            <v>SUPERVISOR SENIOR</v>
          </cell>
          <cell r="AQ119" t="str">
            <v>CO00000168</v>
          </cell>
        </row>
        <row r="120">
          <cell r="B120">
            <v>1067720805</v>
          </cell>
          <cell r="C120" t="str">
            <v>AGUSTIN CODAZZI</v>
          </cell>
          <cell r="D120" t="str">
            <v>M</v>
          </cell>
          <cell r="E120" t="str">
            <v>CLL 20 CRA 23 16</v>
          </cell>
          <cell r="F120" t="str">
            <v>77020013</v>
          </cell>
          <cell r="G120" t="str">
            <v>AGUSTIN CODAZZI</v>
          </cell>
          <cell r="H120" t="str">
            <v>3043827720</v>
          </cell>
          <cell r="I120">
            <v>33275</v>
          </cell>
          <cell r="J120" t="str">
            <v>1634</v>
          </cell>
          <cell r="K120" t="str">
            <v>DRUMMOND</v>
          </cell>
          <cell r="L120" t="str">
            <v>001</v>
          </cell>
          <cell r="M120" t="str">
            <v>KAL TIRE SA DE CV SUCURSAL COLOMBIA</v>
          </cell>
          <cell r="N120" t="str">
            <v>0</v>
          </cell>
          <cell r="O120" t="str">
            <v>Normal</v>
          </cell>
          <cell r="P120">
            <v>43105</v>
          </cell>
          <cell r="Q120" t="str">
            <v>99/99/9999</v>
          </cell>
          <cell r="R120" t="str">
            <v>01</v>
          </cell>
          <cell r="S120" t="str">
            <v>PORVENIR</v>
          </cell>
          <cell r="T120" t="str">
            <v>A</v>
          </cell>
          <cell r="U120"/>
          <cell r="V120" t="str">
            <v>2140800.00</v>
          </cell>
          <cell r="W120" t="str">
            <v>03</v>
          </cell>
          <cell r="X120" t="str">
            <v>SALUD TOTAL S.A.</v>
          </cell>
          <cell r="Y120" t="str">
            <v>32</v>
          </cell>
          <cell r="Z120" t="str">
            <v>PORVENIR S.A.</v>
          </cell>
          <cell r="AA120" t="str">
            <v>13</v>
          </cell>
          <cell r="AB120" t="str">
            <v>COLPATRIA</v>
          </cell>
          <cell r="AC120" t="str">
            <v>006</v>
          </cell>
          <cell r="AD120" t="str">
            <v>MEC.MANT DE LLANTAS</v>
          </cell>
          <cell r="AE120" t="str">
            <v>0013</v>
          </cell>
          <cell r="AF120" t="str">
            <v>BBVA</v>
          </cell>
          <cell r="AG120" t="str">
            <v>05100200281991</v>
          </cell>
          <cell r="AH120" t="str">
            <v>Ahorro</v>
          </cell>
          <cell r="AI120" t="str">
            <v>02</v>
          </cell>
          <cell r="AJ120" t="str">
            <v>COMFACESAR</v>
          </cell>
          <cell r="AK120" t="str">
            <v>2</v>
          </cell>
          <cell r="AL120" t="str">
            <v>Consignacio</v>
          </cell>
          <cell r="AM120"/>
          <cell r="AN120" t="str">
            <v>1</v>
          </cell>
          <cell r="AO120" t="str">
            <v>05</v>
          </cell>
          <cell r="AP120" t="str">
            <v>MECANICO DE LLANTAS III</v>
          </cell>
          <cell r="AQ120" t="str">
            <v>CO00000169</v>
          </cell>
        </row>
        <row r="121">
          <cell r="B121">
            <v>1007387338</v>
          </cell>
          <cell r="C121" t="str">
            <v>LA JAGUA IBIRICO</v>
          </cell>
          <cell r="D121" t="str">
            <v>M</v>
          </cell>
          <cell r="E121" t="str">
            <v>DIAGONAL 2 1C 40</v>
          </cell>
          <cell r="F121" t="str">
            <v>77020400</v>
          </cell>
          <cell r="G121" t="str">
            <v>LA JAGUA DE IBIRICO</v>
          </cell>
          <cell r="H121" t="str">
            <v>3174583334</v>
          </cell>
          <cell r="I121">
            <v>32749</v>
          </cell>
          <cell r="J121" t="str">
            <v>1634</v>
          </cell>
          <cell r="K121" t="str">
            <v>DRUMMOND</v>
          </cell>
          <cell r="L121" t="str">
            <v>001</v>
          </cell>
          <cell r="M121" t="str">
            <v>KAL TIRE SA DE CV SUCURSAL COLOMBIA</v>
          </cell>
          <cell r="N121" t="str">
            <v>0</v>
          </cell>
          <cell r="O121" t="str">
            <v>Normal</v>
          </cell>
          <cell r="P121">
            <v>41655</v>
          </cell>
          <cell r="Q121" t="str">
            <v>99/99/9999</v>
          </cell>
          <cell r="R121" t="str">
            <v>01</v>
          </cell>
          <cell r="S121" t="str">
            <v>PORVENIR</v>
          </cell>
          <cell r="T121" t="str">
            <v>A</v>
          </cell>
          <cell r="U121"/>
          <cell r="V121" t="str">
            <v>2619500.00</v>
          </cell>
          <cell r="W121" t="str">
            <v>03</v>
          </cell>
          <cell r="X121" t="str">
            <v>SALUD TOTAL S.A.</v>
          </cell>
          <cell r="Y121" t="str">
            <v>32</v>
          </cell>
          <cell r="Z121" t="str">
            <v>PORVENIR S.A.</v>
          </cell>
          <cell r="AA121" t="str">
            <v>13</v>
          </cell>
          <cell r="AB121" t="str">
            <v>COLPATRIA</v>
          </cell>
          <cell r="AC121" t="str">
            <v>006</v>
          </cell>
          <cell r="AD121" t="str">
            <v>MEC.MANT DE LLANTAS</v>
          </cell>
          <cell r="AE121" t="str">
            <v>51</v>
          </cell>
          <cell r="AF121" t="str">
            <v>DAVIVIENDA</v>
          </cell>
          <cell r="AG121" t="str">
            <v>0550027900083208</v>
          </cell>
          <cell r="AH121" t="str">
            <v>Ahorro</v>
          </cell>
          <cell r="AI121" t="str">
            <v>02</v>
          </cell>
          <cell r="AJ121" t="str">
            <v>COMFACESAR</v>
          </cell>
          <cell r="AK121" t="str">
            <v>2</v>
          </cell>
          <cell r="AL121" t="str">
            <v>Consignacio</v>
          </cell>
          <cell r="AM121"/>
          <cell r="AN121" t="str">
            <v>1</v>
          </cell>
          <cell r="AO121" t="str">
            <v>03</v>
          </cell>
          <cell r="AP121" t="str">
            <v>MECANICO DE LLANTAS II</v>
          </cell>
          <cell r="AQ121" t="str">
            <v>CO00000173</v>
          </cell>
        </row>
        <row r="122">
          <cell r="B122">
            <v>1065827090</v>
          </cell>
          <cell r="C122" t="str">
            <v>VALLEDUPAR</v>
          </cell>
          <cell r="D122" t="str">
            <v>M</v>
          </cell>
          <cell r="E122" t="str">
            <v>CL 10A 4 93</v>
          </cell>
          <cell r="F122" t="str">
            <v>77020001</v>
          </cell>
          <cell r="G122" t="str">
            <v>VALLEDUPAR</v>
          </cell>
          <cell r="H122" t="str">
            <v>3016124839</v>
          </cell>
          <cell r="I122">
            <v>35308</v>
          </cell>
          <cell r="J122" t="str">
            <v>1634</v>
          </cell>
          <cell r="K122" t="str">
            <v>DRUMMOND</v>
          </cell>
          <cell r="L122" t="str">
            <v>001</v>
          </cell>
          <cell r="M122" t="str">
            <v>KAL TIRE SA DE CV SUCURSAL COLOMBIA</v>
          </cell>
          <cell r="N122" t="str">
            <v>0</v>
          </cell>
          <cell r="O122" t="str">
            <v>Normal</v>
          </cell>
          <cell r="P122">
            <v>45333</v>
          </cell>
          <cell r="Q122">
            <v>45514</v>
          </cell>
          <cell r="R122"/>
          <cell r="S122" t="str">
            <v>FONDOS DE CESANTIAS NO EXISTE</v>
          </cell>
          <cell r="T122" t="str">
            <v>A</v>
          </cell>
          <cell r="U122"/>
          <cell r="V122" t="str">
            <v>1300000.00</v>
          </cell>
          <cell r="W122" t="str">
            <v>20</v>
          </cell>
          <cell r="X122" t="str">
            <v>CAJACOPI ATLANTICO</v>
          </cell>
          <cell r="Y122" t="str">
            <v>98</v>
          </cell>
          <cell r="Z122" t="str">
            <v>AFP PARA APRENDICES</v>
          </cell>
          <cell r="AA122" t="str">
            <v>13</v>
          </cell>
          <cell r="AB122" t="str">
            <v>COLPATRIA</v>
          </cell>
          <cell r="AC122" t="str">
            <v>0011</v>
          </cell>
          <cell r="AD122" t="str">
            <v>APRENDIZ SENA</v>
          </cell>
          <cell r="AE122" t="str">
            <v>51</v>
          </cell>
          <cell r="AF122" t="str">
            <v>DAVIVIENDA</v>
          </cell>
          <cell r="AG122" t="str">
            <v>0550488443571960</v>
          </cell>
          <cell r="AH122" t="str">
            <v>Ahorro</v>
          </cell>
          <cell r="AI122" t="str">
            <v>99</v>
          </cell>
          <cell r="AJ122" t="str">
            <v>CAJA APRENDIZ</v>
          </cell>
          <cell r="AK122" t="str">
            <v>2</v>
          </cell>
          <cell r="AL122" t="str">
            <v>Consignacio</v>
          </cell>
          <cell r="AM122" t="str">
            <v>REINADIAZJEISONDAVID70@GMAIL.COM</v>
          </cell>
          <cell r="AN122" t="str">
            <v>0</v>
          </cell>
          <cell r="AO122" t="str">
            <v>02</v>
          </cell>
          <cell r="AP122" t="str">
            <v>APRENDIZ SENA</v>
          </cell>
          <cell r="AQ122" t="str">
            <v>CO00000401</v>
          </cell>
        </row>
        <row r="123">
          <cell r="B123">
            <v>1003123884</v>
          </cell>
          <cell r="C123" t="str">
            <v>LA JAGUA</v>
          </cell>
          <cell r="D123" t="str">
            <v>M</v>
          </cell>
          <cell r="E123" t="str">
            <v>CL 03 05 34</v>
          </cell>
          <cell r="F123" t="str">
            <v>77020400</v>
          </cell>
          <cell r="G123" t="str">
            <v>LA JAGUA DE IBIRICO</v>
          </cell>
          <cell r="H123" t="str">
            <v>3136720215</v>
          </cell>
          <cell r="I123">
            <v>37569</v>
          </cell>
          <cell r="J123" t="str">
            <v>1634</v>
          </cell>
          <cell r="K123" t="str">
            <v>DRUMMOND</v>
          </cell>
          <cell r="L123" t="str">
            <v>001</v>
          </cell>
          <cell r="M123" t="str">
            <v>KAL TIRE SA DE CV SUCURSAL COLOMBIA</v>
          </cell>
          <cell r="N123" t="str">
            <v>0</v>
          </cell>
          <cell r="O123" t="str">
            <v>Normal</v>
          </cell>
          <cell r="P123">
            <v>45308</v>
          </cell>
          <cell r="Q123">
            <v>45489</v>
          </cell>
          <cell r="R123"/>
          <cell r="S123" t="str">
            <v>FONDOS DE CESANTIAS NO EXISTE</v>
          </cell>
          <cell r="T123" t="str">
            <v>A</v>
          </cell>
          <cell r="U123"/>
          <cell r="V123" t="str">
            <v>1300000.00</v>
          </cell>
          <cell r="W123" t="str">
            <v>03</v>
          </cell>
          <cell r="X123" t="str">
            <v>SALUD TOTAL S.A.</v>
          </cell>
          <cell r="Y123" t="str">
            <v>98</v>
          </cell>
          <cell r="Z123" t="str">
            <v>AFP PARA APRENDICES</v>
          </cell>
          <cell r="AA123" t="str">
            <v>13</v>
          </cell>
          <cell r="AB123" t="str">
            <v>COLPATRIA</v>
          </cell>
          <cell r="AC123" t="str">
            <v>0011</v>
          </cell>
          <cell r="AD123" t="str">
            <v>APRENDIZ SENA</v>
          </cell>
          <cell r="AE123" t="str">
            <v>0013</v>
          </cell>
          <cell r="AF123" t="str">
            <v>BBVA</v>
          </cell>
          <cell r="AG123" t="str">
            <v>06140200001585</v>
          </cell>
          <cell r="AH123" t="str">
            <v>Ahorro</v>
          </cell>
          <cell r="AI123" t="str">
            <v>99</v>
          </cell>
          <cell r="AJ123" t="str">
            <v>CAJA APRENDIZ</v>
          </cell>
          <cell r="AK123" t="str">
            <v>2</v>
          </cell>
          <cell r="AL123" t="str">
            <v>Consignacio</v>
          </cell>
          <cell r="AM123" t="str">
            <v>MANUELVILLANUEVA09112002@GMAIL.COM</v>
          </cell>
          <cell r="AN123" t="str">
            <v>0</v>
          </cell>
          <cell r="AO123" t="str">
            <v>02</v>
          </cell>
          <cell r="AP123" t="str">
            <v>APRENDIZ SENA</v>
          </cell>
          <cell r="AQ123" t="str">
            <v>CO00000394</v>
          </cell>
        </row>
        <row r="124">
          <cell r="B124">
            <v>1063283533</v>
          </cell>
          <cell r="C124" t="str">
            <v>MONTELIBANO</v>
          </cell>
          <cell r="D124" t="str">
            <v>M</v>
          </cell>
          <cell r="E124" t="str">
            <v>CARRERA 18 4 81</v>
          </cell>
          <cell r="F124" t="str">
            <v>16905001</v>
          </cell>
          <cell r="G124" t="str">
            <v>LA LOMA</v>
          </cell>
          <cell r="H124" t="str">
            <v>3187692818</v>
          </cell>
          <cell r="I124">
            <v>32286</v>
          </cell>
          <cell r="J124" t="str">
            <v>1634</v>
          </cell>
          <cell r="K124" t="str">
            <v>DRUMMOND</v>
          </cell>
          <cell r="L124" t="str">
            <v>001</v>
          </cell>
          <cell r="M124" t="str">
            <v>KAL TIRE SA DE CV SUCURSAL COLOMBIA</v>
          </cell>
          <cell r="N124" t="str">
            <v>0</v>
          </cell>
          <cell r="O124" t="str">
            <v>Normal</v>
          </cell>
          <cell r="P124">
            <v>42065</v>
          </cell>
          <cell r="Q124" t="str">
            <v>99/99/9999</v>
          </cell>
          <cell r="R124" t="str">
            <v>01</v>
          </cell>
          <cell r="S124" t="str">
            <v>PORVENIR</v>
          </cell>
          <cell r="T124" t="str">
            <v>A</v>
          </cell>
          <cell r="U124"/>
          <cell r="V124" t="str">
            <v>3234700.00</v>
          </cell>
          <cell r="W124" t="str">
            <v>03</v>
          </cell>
          <cell r="X124" t="str">
            <v>SALUD TOTAL S.A.</v>
          </cell>
          <cell r="Y124" t="str">
            <v>36</v>
          </cell>
          <cell r="Z124" t="str">
            <v>COLFONDOS S.A.</v>
          </cell>
          <cell r="AA124" t="str">
            <v>13</v>
          </cell>
          <cell r="AB124" t="str">
            <v>COLPATRIA</v>
          </cell>
          <cell r="AC124" t="str">
            <v>006</v>
          </cell>
          <cell r="AD124" t="str">
            <v>MEC.MANT DE LLANTAS</v>
          </cell>
          <cell r="AE124" t="str">
            <v>0013</v>
          </cell>
          <cell r="AF124" t="str">
            <v>BBVA</v>
          </cell>
          <cell r="AG124" t="str">
            <v>06140200003283</v>
          </cell>
          <cell r="AH124" t="str">
            <v>Ahorro</v>
          </cell>
          <cell r="AI124" t="str">
            <v>02</v>
          </cell>
          <cell r="AJ124" t="str">
            <v>COMFACESAR</v>
          </cell>
          <cell r="AK124" t="str">
            <v>2</v>
          </cell>
          <cell r="AL124" t="str">
            <v>Consignacio</v>
          </cell>
          <cell r="AM124"/>
          <cell r="AN124" t="str">
            <v>1</v>
          </cell>
          <cell r="AO124" t="str">
            <v>02</v>
          </cell>
          <cell r="AP124" t="str">
            <v>MECANICO DE LLANTAS I</v>
          </cell>
          <cell r="AQ124" t="str">
            <v>CO00000181</v>
          </cell>
        </row>
        <row r="125">
          <cell r="B125">
            <v>1062811236</v>
          </cell>
          <cell r="C125" t="str">
            <v>BECERRIL</v>
          </cell>
          <cell r="D125" t="str">
            <v>M</v>
          </cell>
          <cell r="E125" t="str">
            <v>KRA 11 6 40</v>
          </cell>
          <cell r="F125" t="str">
            <v>77020045</v>
          </cell>
          <cell r="G125" t="str">
            <v>BECERRIL</v>
          </cell>
          <cell r="H125" t="str">
            <v>3173781962</v>
          </cell>
          <cell r="I125">
            <v>34396</v>
          </cell>
          <cell r="J125" t="str">
            <v>1634</v>
          </cell>
          <cell r="K125" t="str">
            <v>DRUMMOND</v>
          </cell>
          <cell r="L125" t="str">
            <v>001</v>
          </cell>
          <cell r="M125" t="str">
            <v>KAL TIRE SA DE CV SUCURSAL COLOMBIA</v>
          </cell>
          <cell r="N125" t="str">
            <v>0</v>
          </cell>
          <cell r="O125" t="str">
            <v>Normal</v>
          </cell>
          <cell r="P125">
            <v>43395</v>
          </cell>
          <cell r="Q125" t="str">
            <v>99/99/9999</v>
          </cell>
          <cell r="R125" t="str">
            <v>01</v>
          </cell>
          <cell r="S125" t="str">
            <v>PORVENIR</v>
          </cell>
          <cell r="T125" t="str">
            <v>A</v>
          </cell>
          <cell r="U125"/>
          <cell r="V125" t="str">
            <v>2619500.00</v>
          </cell>
          <cell r="W125" t="str">
            <v>03</v>
          </cell>
          <cell r="X125" t="str">
            <v>SALUD TOTAL S.A.</v>
          </cell>
          <cell r="Y125" t="str">
            <v>32</v>
          </cell>
          <cell r="Z125" t="str">
            <v>PORVENIR S.A.</v>
          </cell>
          <cell r="AA125" t="str">
            <v>13</v>
          </cell>
          <cell r="AB125" t="str">
            <v>COLPATRIA</v>
          </cell>
          <cell r="AC125" t="str">
            <v>006</v>
          </cell>
          <cell r="AD125" t="str">
            <v>MEC.MANT DE LLANTAS</v>
          </cell>
          <cell r="AE125" t="str">
            <v>51</v>
          </cell>
          <cell r="AF125" t="str">
            <v>DAVIVIENDA</v>
          </cell>
          <cell r="AG125" t="str">
            <v>0550027900084982</v>
          </cell>
          <cell r="AH125" t="str">
            <v>Ahorro</v>
          </cell>
          <cell r="AI125" t="str">
            <v>02</v>
          </cell>
          <cell r="AJ125" t="str">
            <v>COMFACESAR</v>
          </cell>
          <cell r="AK125" t="str">
            <v>2</v>
          </cell>
          <cell r="AL125" t="str">
            <v>Consignacio</v>
          </cell>
          <cell r="AM125" t="str">
            <v>DILSONRODRIGUEZ20@HOTMAIL.COM</v>
          </cell>
          <cell r="AN125" t="str">
            <v>1</v>
          </cell>
          <cell r="AO125" t="str">
            <v>03</v>
          </cell>
          <cell r="AP125" t="str">
            <v>MECANICO DE LLANTAS II</v>
          </cell>
          <cell r="AQ125" t="str">
            <v>CO00000184</v>
          </cell>
        </row>
        <row r="126">
          <cell r="B126">
            <v>1065833171</v>
          </cell>
          <cell r="C126" t="str">
            <v>VALLEDUPAR</v>
          </cell>
          <cell r="D126" t="str">
            <v>M</v>
          </cell>
          <cell r="E126" t="str">
            <v>CRA 4 19 A 161</v>
          </cell>
          <cell r="F126" t="str">
            <v>77020001</v>
          </cell>
          <cell r="G126" t="str">
            <v>VALLEDUPAR</v>
          </cell>
          <cell r="H126" t="str">
            <v>5882248</v>
          </cell>
          <cell r="I126">
            <v>35580</v>
          </cell>
          <cell r="J126" t="str">
            <v>1634</v>
          </cell>
          <cell r="K126" t="str">
            <v>DRUMMOND</v>
          </cell>
          <cell r="L126" t="str">
            <v>001</v>
          </cell>
          <cell r="M126" t="str">
            <v>KAL TIRE SA DE CV SUCURSAL COLOMBIA</v>
          </cell>
          <cell r="N126" t="str">
            <v>0</v>
          </cell>
          <cell r="O126" t="str">
            <v>Normal</v>
          </cell>
          <cell r="P126">
            <v>43620</v>
          </cell>
          <cell r="Q126" t="str">
            <v>99/99/9999</v>
          </cell>
          <cell r="R126" t="str">
            <v>01</v>
          </cell>
          <cell r="S126" t="str">
            <v>PORVENIR</v>
          </cell>
          <cell r="T126" t="str">
            <v>A</v>
          </cell>
          <cell r="U126"/>
          <cell r="V126" t="str">
            <v>2619500.00</v>
          </cell>
          <cell r="W126" t="str">
            <v>05</v>
          </cell>
          <cell r="X126" t="str">
            <v>E.P.S. SANITAS S.A.</v>
          </cell>
          <cell r="Y126" t="str">
            <v>32</v>
          </cell>
          <cell r="Z126" t="str">
            <v>PORVENIR S.A.</v>
          </cell>
          <cell r="AA126" t="str">
            <v>13</v>
          </cell>
          <cell r="AB126" t="str">
            <v>COLPATRIA</v>
          </cell>
          <cell r="AC126" t="str">
            <v>006</v>
          </cell>
          <cell r="AD126" t="str">
            <v>MEC.MANT DE LLANTAS</v>
          </cell>
          <cell r="AE126" t="str">
            <v>51</v>
          </cell>
          <cell r="AF126" t="str">
            <v>DAVIVIENDA</v>
          </cell>
          <cell r="AG126" t="str">
            <v>0550488443543795</v>
          </cell>
          <cell r="AH126" t="str">
            <v>Ahorro</v>
          </cell>
          <cell r="AI126" t="str">
            <v>02</v>
          </cell>
          <cell r="AJ126" t="str">
            <v>COMFACESAR</v>
          </cell>
          <cell r="AK126" t="str">
            <v>2</v>
          </cell>
          <cell r="AL126" t="str">
            <v>Consignacio</v>
          </cell>
          <cell r="AM126"/>
          <cell r="AN126" t="str">
            <v>1</v>
          </cell>
          <cell r="AO126" t="str">
            <v>03</v>
          </cell>
          <cell r="AP126" t="str">
            <v>MECANICO DE LLANTAS II</v>
          </cell>
          <cell r="AQ126" t="str">
            <v>CO00000185</v>
          </cell>
        </row>
        <row r="127">
          <cell r="B127">
            <v>1004806911</v>
          </cell>
          <cell r="C127" t="str">
            <v>LA JAGUA DE IBIRICO</v>
          </cell>
          <cell r="D127" t="str">
            <v>M</v>
          </cell>
          <cell r="E127" t="str">
            <v>VILLA PARALUZ</v>
          </cell>
          <cell r="F127" t="str">
            <v>16905001</v>
          </cell>
          <cell r="G127" t="str">
            <v>LA LOMA</v>
          </cell>
          <cell r="H127" t="str">
            <v>3106565979</v>
          </cell>
          <cell r="I127">
            <v>37440</v>
          </cell>
          <cell r="J127" t="str">
            <v>1634</v>
          </cell>
          <cell r="K127" t="str">
            <v>DRUMMOND</v>
          </cell>
          <cell r="L127" t="str">
            <v>001</v>
          </cell>
          <cell r="M127" t="str">
            <v>KAL TIRE SA DE CV SUCURSAL COLOMBIA</v>
          </cell>
          <cell r="N127" t="str">
            <v>0</v>
          </cell>
          <cell r="O127" t="str">
            <v>Normal</v>
          </cell>
          <cell r="P127">
            <v>45317</v>
          </cell>
          <cell r="Q127">
            <v>45498</v>
          </cell>
          <cell r="R127"/>
          <cell r="S127" t="str">
            <v>FONDOS DE CESANTIAS NO EXISTE</v>
          </cell>
          <cell r="T127" t="str">
            <v>A</v>
          </cell>
          <cell r="U127"/>
          <cell r="V127" t="str">
            <v>1300000.00</v>
          </cell>
          <cell r="W127" t="str">
            <v>20</v>
          </cell>
          <cell r="X127" t="str">
            <v>CAJACOPI ATLANTICO</v>
          </cell>
          <cell r="Y127" t="str">
            <v>98</v>
          </cell>
          <cell r="Z127" t="str">
            <v>AFP PARA APRENDICES</v>
          </cell>
          <cell r="AA127" t="str">
            <v>13</v>
          </cell>
          <cell r="AB127" t="str">
            <v>COLPATRIA</v>
          </cell>
          <cell r="AC127" t="str">
            <v>0011</v>
          </cell>
          <cell r="AD127" t="str">
            <v>APRENDIZ SENA</v>
          </cell>
          <cell r="AE127" t="str">
            <v>0013</v>
          </cell>
          <cell r="AF127" t="str">
            <v>BBVA</v>
          </cell>
          <cell r="AG127" t="str">
            <v>06140200001637</v>
          </cell>
          <cell r="AH127" t="str">
            <v>Ahorro</v>
          </cell>
          <cell r="AI127" t="str">
            <v>99</v>
          </cell>
          <cell r="AJ127" t="str">
            <v>CAJA APRENDIZ</v>
          </cell>
          <cell r="AK127" t="str">
            <v>2</v>
          </cell>
          <cell r="AL127" t="str">
            <v>Consignacio</v>
          </cell>
          <cell r="AM127" t="str">
            <v>RONALGAMER2016@GMAIL.COM</v>
          </cell>
          <cell r="AN127" t="str">
            <v>0</v>
          </cell>
          <cell r="AO127" t="str">
            <v>02</v>
          </cell>
          <cell r="AP127" t="str">
            <v>APRENDIZ SENA</v>
          </cell>
          <cell r="AQ127" t="str">
            <v>CO00000396</v>
          </cell>
        </row>
        <row r="128">
          <cell r="B128">
            <v>1082241607</v>
          </cell>
          <cell r="C128" t="str">
            <v>ARIGUANI</v>
          </cell>
          <cell r="D128" t="str">
            <v>M</v>
          </cell>
          <cell r="E128" t="str">
            <v>CR 29 14B 81</v>
          </cell>
          <cell r="F128" t="str">
            <v>77008001</v>
          </cell>
          <cell r="G128" t="str">
            <v>BARRANQUILLA</v>
          </cell>
          <cell r="H128" t="str">
            <v>3166639834</v>
          </cell>
          <cell r="I128">
            <v>31509</v>
          </cell>
          <cell r="J128" t="str">
            <v>1634</v>
          </cell>
          <cell r="K128" t="str">
            <v>DRUMMOND</v>
          </cell>
          <cell r="L128" t="str">
            <v>001</v>
          </cell>
          <cell r="M128" t="str">
            <v>KAL TIRE SA DE CV SUCURSAL COLOMBIA</v>
          </cell>
          <cell r="N128" t="str">
            <v>0</v>
          </cell>
          <cell r="O128" t="str">
            <v>Normal</v>
          </cell>
          <cell r="P128">
            <v>43360</v>
          </cell>
          <cell r="Q128" t="str">
            <v>99/99/9999</v>
          </cell>
          <cell r="R128" t="str">
            <v>03</v>
          </cell>
          <cell r="S128" t="str">
            <v>FONDO NACIONAL DEL AHORRO</v>
          </cell>
          <cell r="T128" t="str">
            <v>A</v>
          </cell>
          <cell r="U128"/>
          <cell r="V128" t="str">
            <v>1741000.00</v>
          </cell>
          <cell r="W128" t="str">
            <v>03</v>
          </cell>
          <cell r="X128" t="str">
            <v>SALUD TOTAL S.A.</v>
          </cell>
          <cell r="Y128" t="str">
            <v>32</v>
          </cell>
          <cell r="Z128" t="str">
            <v>PORVENIR S.A.</v>
          </cell>
          <cell r="AA128" t="str">
            <v>13</v>
          </cell>
          <cell r="AB128" t="str">
            <v>COLPATRIA</v>
          </cell>
          <cell r="AC128" t="str">
            <v>006</v>
          </cell>
          <cell r="AD128" t="str">
            <v>MEC.MANT DE LLANTAS</v>
          </cell>
          <cell r="AE128" t="str">
            <v>51</v>
          </cell>
          <cell r="AF128" t="str">
            <v>DAVIVIENDA</v>
          </cell>
          <cell r="AG128" t="str">
            <v>0550027900083356</v>
          </cell>
          <cell r="AH128" t="str">
            <v>Ahorro</v>
          </cell>
          <cell r="AI128" t="str">
            <v>03</v>
          </cell>
          <cell r="AJ128" t="str">
            <v>COMFAMILIAR DEL ATLANTICO</v>
          </cell>
          <cell r="AK128" t="str">
            <v>2</v>
          </cell>
          <cell r="AL128" t="str">
            <v>Consignacio</v>
          </cell>
          <cell r="AM128" t="str">
            <v>CHEYOLUIS@HOTMAIL.COM</v>
          </cell>
          <cell r="AN128" t="str">
            <v>1</v>
          </cell>
          <cell r="AO128" t="str">
            <v>11</v>
          </cell>
          <cell r="AP128" t="str">
            <v>MECANICO DE LLANTAS IV</v>
          </cell>
          <cell r="AQ128" t="str">
            <v>CO00000193</v>
          </cell>
        </row>
        <row r="129">
          <cell r="B129">
            <v>84091183</v>
          </cell>
          <cell r="C129" t="str">
            <v>RIOHACHA</v>
          </cell>
          <cell r="D129" t="str">
            <v>M</v>
          </cell>
          <cell r="E129" t="str">
            <v>CALLE 12 106 102</v>
          </cell>
          <cell r="F129" t="str">
            <v>77044378</v>
          </cell>
          <cell r="G129" t="str">
            <v>HATONUEVO</v>
          </cell>
          <cell r="H129" t="str">
            <v>3154388888</v>
          </cell>
          <cell r="I129">
            <v>30181</v>
          </cell>
          <cell r="J129" t="str">
            <v>1634</v>
          </cell>
          <cell r="K129" t="str">
            <v>DRUMMOND</v>
          </cell>
          <cell r="L129" t="str">
            <v>001</v>
          </cell>
          <cell r="M129" t="str">
            <v>KAL TIRE SA DE CV SUCURSAL COLOMBIA</v>
          </cell>
          <cell r="N129" t="str">
            <v>0</v>
          </cell>
          <cell r="O129" t="str">
            <v>Normal</v>
          </cell>
          <cell r="P129">
            <v>41655</v>
          </cell>
          <cell r="Q129" t="str">
            <v>99/99/9999</v>
          </cell>
          <cell r="R129" t="str">
            <v>01</v>
          </cell>
          <cell r="S129" t="str">
            <v>PORVENIR</v>
          </cell>
          <cell r="T129" t="str">
            <v>A</v>
          </cell>
          <cell r="U129"/>
          <cell r="V129" t="str">
            <v>3234700.00</v>
          </cell>
          <cell r="W129" t="str">
            <v>03</v>
          </cell>
          <cell r="X129" t="str">
            <v>SALUD TOTAL S.A.</v>
          </cell>
          <cell r="Y129" t="str">
            <v>32</v>
          </cell>
          <cell r="Z129" t="str">
            <v>PORVENIR S.A.</v>
          </cell>
          <cell r="AA129" t="str">
            <v>13</v>
          </cell>
          <cell r="AB129" t="str">
            <v>COLPATRIA</v>
          </cell>
          <cell r="AC129" t="str">
            <v>006</v>
          </cell>
          <cell r="AD129" t="str">
            <v>MEC.MANT DE LLANTAS</v>
          </cell>
          <cell r="AE129" t="str">
            <v>0013</v>
          </cell>
          <cell r="AF129" t="str">
            <v>BBVA</v>
          </cell>
          <cell r="AG129" t="str">
            <v>06140200054674</v>
          </cell>
          <cell r="AH129" t="str">
            <v>Ahorro</v>
          </cell>
          <cell r="AI129" t="str">
            <v>01</v>
          </cell>
          <cell r="AJ129" t="str">
            <v>COMFAMILIAR DE LA GUAJIRA</v>
          </cell>
          <cell r="AK129" t="str">
            <v>2</v>
          </cell>
          <cell r="AL129" t="str">
            <v>Consignacio</v>
          </cell>
          <cell r="AM129"/>
          <cell r="AN129" t="str">
            <v>1</v>
          </cell>
          <cell r="AO129" t="str">
            <v>02</v>
          </cell>
          <cell r="AP129" t="str">
            <v>MECANICO DE LLANTAS I</v>
          </cell>
          <cell r="AQ129" t="str">
            <v>CO00000194</v>
          </cell>
        </row>
        <row r="130">
          <cell r="B130">
            <v>1143228894</v>
          </cell>
          <cell r="C130" t="str">
            <v>BARRANQUILLA</v>
          </cell>
          <cell r="D130" t="str">
            <v>M</v>
          </cell>
          <cell r="E130" t="str">
            <v>CRA 5 A 5 37</v>
          </cell>
          <cell r="F130" t="str">
            <v>77020045</v>
          </cell>
          <cell r="G130" t="str">
            <v>BECERRIL</v>
          </cell>
          <cell r="H130" t="str">
            <v>3113346159</v>
          </cell>
          <cell r="I130">
            <v>32785</v>
          </cell>
          <cell r="J130" t="str">
            <v>1634</v>
          </cell>
          <cell r="K130" t="str">
            <v>DRUMMOND</v>
          </cell>
          <cell r="L130" t="str">
            <v>001</v>
          </cell>
          <cell r="M130" t="str">
            <v>KAL TIRE SA DE CV SUCURSAL COLOMBIA</v>
          </cell>
          <cell r="N130" t="str">
            <v>0</v>
          </cell>
          <cell r="O130" t="str">
            <v>Normal</v>
          </cell>
          <cell r="P130">
            <v>43425</v>
          </cell>
          <cell r="Q130" t="str">
            <v>99/99/9999</v>
          </cell>
          <cell r="R130" t="str">
            <v>01</v>
          </cell>
          <cell r="S130" t="str">
            <v>PORVENIR</v>
          </cell>
          <cell r="T130" t="str">
            <v>A</v>
          </cell>
          <cell r="U130"/>
          <cell r="V130" t="str">
            <v>2619500.00</v>
          </cell>
          <cell r="W130" t="str">
            <v>03</v>
          </cell>
          <cell r="X130" t="str">
            <v>SALUD TOTAL S.A.</v>
          </cell>
          <cell r="Y130" t="str">
            <v>32</v>
          </cell>
          <cell r="Z130" t="str">
            <v>PORVENIR S.A.</v>
          </cell>
          <cell r="AA130" t="str">
            <v>13</v>
          </cell>
          <cell r="AB130" t="str">
            <v>COLPATRIA</v>
          </cell>
          <cell r="AC130" t="str">
            <v>006</v>
          </cell>
          <cell r="AD130" t="str">
            <v>MEC.MANT DE LLANTAS</v>
          </cell>
          <cell r="AE130" t="str">
            <v>51</v>
          </cell>
          <cell r="AF130" t="str">
            <v>DAVIVIENDA</v>
          </cell>
          <cell r="AG130" t="str">
            <v>0550027900083463</v>
          </cell>
          <cell r="AH130" t="str">
            <v>Ahorro</v>
          </cell>
          <cell r="AI130" t="str">
            <v>02</v>
          </cell>
          <cell r="AJ130" t="str">
            <v>COMFACESAR</v>
          </cell>
          <cell r="AK130" t="str">
            <v>2</v>
          </cell>
          <cell r="AL130" t="str">
            <v>Consignacio</v>
          </cell>
          <cell r="AM130"/>
          <cell r="AN130" t="str">
            <v>1</v>
          </cell>
          <cell r="AO130" t="str">
            <v>03</v>
          </cell>
          <cell r="AP130" t="str">
            <v>MECANICO DE LLANTAS II</v>
          </cell>
          <cell r="AQ130" t="str">
            <v>CO00000196</v>
          </cell>
        </row>
        <row r="131">
          <cell r="B131">
            <v>1066000645</v>
          </cell>
          <cell r="C131" t="str">
            <v>EL PASO</v>
          </cell>
          <cell r="D131" t="str">
            <v>M</v>
          </cell>
          <cell r="E131" t="str">
            <v>CALLE 2 8A 06</v>
          </cell>
          <cell r="F131" t="str">
            <v>77020250</v>
          </cell>
          <cell r="G131" t="str">
            <v>EL PASO</v>
          </cell>
          <cell r="H131" t="str">
            <v>3007137675</v>
          </cell>
          <cell r="I131">
            <v>35714</v>
          </cell>
          <cell r="J131" t="str">
            <v>1634</v>
          </cell>
          <cell r="K131" t="str">
            <v>DRUMMOND</v>
          </cell>
          <cell r="L131" t="str">
            <v>001</v>
          </cell>
          <cell r="M131" t="str">
            <v>KAL TIRE SA DE CV SUCURSAL COLOMBIA</v>
          </cell>
          <cell r="N131" t="str">
            <v>0</v>
          </cell>
          <cell r="O131" t="str">
            <v>Normal</v>
          </cell>
          <cell r="P131">
            <v>44279</v>
          </cell>
          <cell r="Q131" t="str">
            <v>99/99/9999</v>
          </cell>
          <cell r="R131" t="str">
            <v>01</v>
          </cell>
          <cell r="S131" t="str">
            <v>PORVENIR</v>
          </cell>
          <cell r="T131" t="str">
            <v>A</v>
          </cell>
          <cell r="U131"/>
          <cell r="V131" t="str">
            <v>2140800.00</v>
          </cell>
          <cell r="W131" t="str">
            <v>03</v>
          </cell>
          <cell r="X131" t="str">
            <v>SALUD TOTAL S.A.</v>
          </cell>
          <cell r="Y131" t="str">
            <v>32</v>
          </cell>
          <cell r="Z131" t="str">
            <v>PORVENIR S.A.</v>
          </cell>
          <cell r="AA131" t="str">
            <v>13</v>
          </cell>
          <cell r="AB131" t="str">
            <v>COLPATRIA</v>
          </cell>
          <cell r="AC131" t="str">
            <v>006</v>
          </cell>
          <cell r="AD131" t="str">
            <v>MEC.MANT DE LLANTAS</v>
          </cell>
          <cell r="AE131" t="str">
            <v>0013</v>
          </cell>
          <cell r="AF131" t="str">
            <v>BBVA</v>
          </cell>
          <cell r="AG131" t="str">
            <v>06140200091924</v>
          </cell>
          <cell r="AH131" t="str">
            <v>Ahorro</v>
          </cell>
          <cell r="AI131" t="str">
            <v>02</v>
          </cell>
          <cell r="AJ131" t="str">
            <v>COMFACESAR</v>
          </cell>
          <cell r="AK131" t="str">
            <v>2</v>
          </cell>
          <cell r="AL131" t="str">
            <v>Consignacio</v>
          </cell>
          <cell r="AM131" t="str">
            <v>DANIELENRIQUESERNAGUARDIA@GMAIL.COM</v>
          </cell>
          <cell r="AN131" t="str">
            <v>1</v>
          </cell>
          <cell r="AO131" t="str">
            <v>05</v>
          </cell>
          <cell r="AP131" t="str">
            <v>MECANICO DE LLANTAS III</v>
          </cell>
          <cell r="AQ131" t="str">
            <v>CO00000267</v>
          </cell>
        </row>
        <row r="132">
          <cell r="B132">
            <v>77156839</v>
          </cell>
          <cell r="C132" t="str">
            <v>AGUSTIN CODAZZI</v>
          </cell>
          <cell r="D132" t="str">
            <v>M</v>
          </cell>
          <cell r="E132" t="str">
            <v>CALLE 15</v>
          </cell>
          <cell r="F132" t="str">
            <v>77020013</v>
          </cell>
          <cell r="G132" t="str">
            <v>AGUSTIN CODAZZI</v>
          </cell>
          <cell r="H132" t="str">
            <v>3103724607</v>
          </cell>
          <cell r="I132">
            <v>27046</v>
          </cell>
          <cell r="J132" t="str">
            <v>1634</v>
          </cell>
          <cell r="K132" t="str">
            <v>DRUMMOND</v>
          </cell>
          <cell r="L132" t="str">
            <v>001</v>
          </cell>
          <cell r="M132" t="str">
            <v>KAL TIRE SA DE CV SUCURSAL COLOMBIA</v>
          </cell>
          <cell r="N132" t="str">
            <v>0</v>
          </cell>
          <cell r="O132" t="str">
            <v>Normal</v>
          </cell>
          <cell r="P132">
            <v>40163</v>
          </cell>
          <cell r="Q132" t="str">
            <v>99/99/9999</v>
          </cell>
          <cell r="R132" t="str">
            <v>03</v>
          </cell>
          <cell r="S132" t="str">
            <v>FONDO NACIONAL DEL AHORRO</v>
          </cell>
          <cell r="T132" t="str">
            <v>A</v>
          </cell>
          <cell r="U132"/>
          <cell r="V132" t="str">
            <v>3063200.00</v>
          </cell>
          <cell r="W132" t="str">
            <v>16</v>
          </cell>
          <cell r="X132" t="str">
            <v>FAMISANAR EPS</v>
          </cell>
          <cell r="Y132" t="str">
            <v>36</v>
          </cell>
          <cell r="Z132" t="str">
            <v>COLFONDOS S.A.</v>
          </cell>
          <cell r="AA132" t="str">
            <v>13</v>
          </cell>
          <cell r="AB132" t="str">
            <v>COLPATRIA</v>
          </cell>
          <cell r="AC132" t="str">
            <v>006</v>
          </cell>
          <cell r="AD132" t="str">
            <v>MEC.MANT DE LLANTAS</v>
          </cell>
          <cell r="AE132" t="str">
            <v>51</v>
          </cell>
          <cell r="AF132" t="str">
            <v>DAVIVIENDA</v>
          </cell>
          <cell r="AG132" t="str">
            <v>0550488443155640</v>
          </cell>
          <cell r="AH132" t="str">
            <v>Ahorro</v>
          </cell>
          <cell r="AI132" t="str">
            <v>02</v>
          </cell>
          <cell r="AJ132" t="str">
            <v>COMFACESAR</v>
          </cell>
          <cell r="AK132" t="str">
            <v>2</v>
          </cell>
          <cell r="AL132" t="str">
            <v>Consignacio</v>
          </cell>
          <cell r="AM132"/>
          <cell r="AN132" t="str">
            <v>1</v>
          </cell>
          <cell r="AO132" t="str">
            <v>03</v>
          </cell>
          <cell r="AP132" t="str">
            <v>MECANICO DE LLANTAS II</v>
          </cell>
          <cell r="AQ132" t="str">
            <v>CO00000198</v>
          </cell>
        </row>
        <row r="133">
          <cell r="B133">
            <v>46384484</v>
          </cell>
          <cell r="C133" t="str">
            <v>SOGAMOSO</v>
          </cell>
          <cell r="D133" t="str">
            <v>F</v>
          </cell>
          <cell r="E133" t="str">
            <v>CALLE 8 5 73 APT 302</v>
          </cell>
          <cell r="F133" t="str">
            <v>77044001</v>
          </cell>
          <cell r="G133" t="str">
            <v>RIOHACHA</v>
          </cell>
          <cell r="H133" t="str">
            <v>3175860348</v>
          </cell>
          <cell r="I133">
            <v>30423</v>
          </cell>
          <cell r="J133" t="str">
            <v>1634</v>
          </cell>
          <cell r="K133" t="str">
            <v>DRUMMOND</v>
          </cell>
          <cell r="L133" t="str">
            <v>001</v>
          </cell>
          <cell r="M133" t="str">
            <v>KAL TIRE SA DE CV SUCURSAL COLOMBIA</v>
          </cell>
          <cell r="N133" t="str">
            <v>0</v>
          </cell>
          <cell r="O133" t="str">
            <v>Normal</v>
          </cell>
          <cell r="P133">
            <v>41219</v>
          </cell>
          <cell r="Q133" t="str">
            <v>99/99/9999</v>
          </cell>
          <cell r="R133" t="str">
            <v>01</v>
          </cell>
          <cell r="S133" t="str">
            <v>PORVENIR</v>
          </cell>
          <cell r="T133" t="str">
            <v>A</v>
          </cell>
          <cell r="U133"/>
          <cell r="V133" t="str">
            <v>7480300.00</v>
          </cell>
          <cell r="W133" t="str">
            <v>14</v>
          </cell>
          <cell r="X133" t="str">
            <v>NUEVA EPS</v>
          </cell>
          <cell r="Y133" t="str">
            <v>41</v>
          </cell>
          <cell r="Z133" t="str">
            <v>COLPENSIONES</v>
          </cell>
          <cell r="AA133" t="str">
            <v>13</v>
          </cell>
          <cell r="AB133" t="str">
            <v>COLPATRIA</v>
          </cell>
          <cell r="AC133" t="str">
            <v>003</v>
          </cell>
          <cell r="AD133" t="str">
            <v>SUPERVISORES</v>
          </cell>
          <cell r="AE133" t="str">
            <v>0013</v>
          </cell>
          <cell r="AF133" t="str">
            <v>BBVA</v>
          </cell>
          <cell r="AG133" t="str">
            <v>00870200163812</v>
          </cell>
          <cell r="AH133" t="str">
            <v>Ahorro</v>
          </cell>
          <cell r="AI133" t="str">
            <v>01</v>
          </cell>
          <cell r="AJ133" t="str">
            <v>COMFAMILIAR DE LA GUAJIRA</v>
          </cell>
          <cell r="AK133" t="str">
            <v>2</v>
          </cell>
          <cell r="AL133" t="str">
            <v>Consignacio</v>
          </cell>
          <cell r="AM133"/>
          <cell r="AN133" t="str">
            <v>0</v>
          </cell>
          <cell r="AO133" t="str">
            <v>02</v>
          </cell>
          <cell r="AP133" t="str">
            <v>SUPERVISOR SST</v>
          </cell>
          <cell r="AQ133" t="str">
            <v>CO00000199</v>
          </cell>
        </row>
        <row r="134">
          <cell r="B134">
            <v>1080015830</v>
          </cell>
          <cell r="C134" t="str">
            <v>SITINUEVO</v>
          </cell>
          <cell r="D134" t="str">
            <v>M</v>
          </cell>
          <cell r="E134" t="str">
            <v>CALLE 21 17 36</v>
          </cell>
          <cell r="F134" t="str">
            <v>77015189</v>
          </cell>
          <cell r="G134" t="str">
            <v>CIENEGA</v>
          </cell>
          <cell r="H134" t="str">
            <v>3045955706</v>
          </cell>
          <cell r="I134">
            <v>33652</v>
          </cell>
          <cell r="J134" t="str">
            <v>1634</v>
          </cell>
          <cell r="K134" t="str">
            <v>DRUMMOND</v>
          </cell>
          <cell r="L134" t="str">
            <v>001</v>
          </cell>
          <cell r="M134" t="str">
            <v>KAL TIRE SA DE CV SUCURSAL COLOMBIA</v>
          </cell>
          <cell r="N134" t="str">
            <v>0</v>
          </cell>
          <cell r="O134" t="str">
            <v>Normal</v>
          </cell>
          <cell r="P134">
            <v>44198</v>
          </cell>
          <cell r="Q134" t="str">
            <v>99/99/9999</v>
          </cell>
          <cell r="R134" t="str">
            <v>01</v>
          </cell>
          <cell r="S134" t="str">
            <v>PORVENIR</v>
          </cell>
          <cell r="T134" t="str">
            <v>A</v>
          </cell>
          <cell r="U134"/>
          <cell r="V134" t="str">
            <v>1420700.00</v>
          </cell>
          <cell r="W134" t="str">
            <v>03</v>
          </cell>
          <cell r="X134" t="str">
            <v>SALUD TOTAL S.A.</v>
          </cell>
          <cell r="Y134" t="str">
            <v>36</v>
          </cell>
          <cell r="Z134" t="str">
            <v>COLFONDOS S.A.</v>
          </cell>
          <cell r="AA134" t="str">
            <v>13</v>
          </cell>
          <cell r="AB134" t="str">
            <v>COLPATRIA</v>
          </cell>
          <cell r="AC134" t="str">
            <v>006</v>
          </cell>
          <cell r="AD134" t="str">
            <v>MEC.MANT DE LLANTAS</v>
          </cell>
          <cell r="AE134" t="str">
            <v>0013</v>
          </cell>
          <cell r="AF134" t="str">
            <v>BBVA</v>
          </cell>
          <cell r="AG134" t="str">
            <v>00900200465220</v>
          </cell>
          <cell r="AH134" t="str">
            <v>Ahorro</v>
          </cell>
          <cell r="AI134" t="str">
            <v>07</v>
          </cell>
          <cell r="AJ134" t="str">
            <v>CAJAMAG</v>
          </cell>
          <cell r="AK134" t="str">
            <v>2</v>
          </cell>
          <cell r="AL134" t="str">
            <v>Consignacio</v>
          </cell>
          <cell r="AM134" t="str">
            <v>JDSS_92@HOTMAIL.COM</v>
          </cell>
          <cell r="AN134" t="str">
            <v>1</v>
          </cell>
          <cell r="AO134" t="str">
            <v>10</v>
          </cell>
          <cell r="AP134" t="str">
            <v>MECANICO DE LLANTAS COMERCIAL IV</v>
          </cell>
          <cell r="AQ134" t="str">
            <v>CO00000257</v>
          </cell>
        </row>
        <row r="135">
          <cell r="B135">
            <v>1065817475</v>
          </cell>
          <cell r="C135" t="str">
            <v>VALLEDUPAR</v>
          </cell>
          <cell r="D135" t="str">
            <v>M</v>
          </cell>
          <cell r="E135" t="str">
            <v>MANZANA 183 CASA 10</v>
          </cell>
          <cell r="F135" t="str">
            <v>77020001</v>
          </cell>
          <cell r="G135" t="str">
            <v>VALLEDUPAR</v>
          </cell>
          <cell r="H135" t="str">
            <v>3006473204</v>
          </cell>
          <cell r="I135">
            <v>34926</v>
          </cell>
          <cell r="J135" t="str">
            <v>1634</v>
          </cell>
          <cell r="K135" t="str">
            <v>DRUMMOND</v>
          </cell>
          <cell r="L135" t="str">
            <v>001</v>
          </cell>
          <cell r="M135" t="str">
            <v>KAL TIRE SA DE CV SUCURSAL COLOMBIA</v>
          </cell>
          <cell r="N135" t="str">
            <v>0</v>
          </cell>
          <cell r="O135" t="str">
            <v>Normal</v>
          </cell>
          <cell r="P135">
            <v>43455</v>
          </cell>
          <cell r="Q135" t="str">
            <v>99/99/9999</v>
          </cell>
          <cell r="R135" t="str">
            <v>01</v>
          </cell>
          <cell r="S135" t="str">
            <v>PORVENIR</v>
          </cell>
          <cell r="T135" t="str">
            <v>A</v>
          </cell>
          <cell r="U135"/>
          <cell r="V135" t="str">
            <v>2140800.00</v>
          </cell>
          <cell r="W135" t="str">
            <v>03</v>
          </cell>
          <cell r="X135" t="str">
            <v>SALUD TOTAL S.A.</v>
          </cell>
          <cell r="Y135" t="str">
            <v>32</v>
          </cell>
          <cell r="Z135" t="str">
            <v>PORVENIR S.A.</v>
          </cell>
          <cell r="AA135" t="str">
            <v>13</v>
          </cell>
          <cell r="AB135" t="str">
            <v>COLPATRIA</v>
          </cell>
          <cell r="AC135" t="str">
            <v>006</v>
          </cell>
          <cell r="AD135" t="str">
            <v>MEC.MANT DE LLANTAS</v>
          </cell>
          <cell r="AE135" t="str">
            <v>51</v>
          </cell>
          <cell r="AF135" t="str">
            <v>DAVIVIENDA</v>
          </cell>
          <cell r="AG135" t="str">
            <v>0550027900085229</v>
          </cell>
          <cell r="AH135" t="str">
            <v>Ahorro</v>
          </cell>
          <cell r="AI135" t="str">
            <v>02</v>
          </cell>
          <cell r="AJ135" t="str">
            <v>COMFACESAR</v>
          </cell>
          <cell r="AK135" t="str">
            <v>2</v>
          </cell>
          <cell r="AL135" t="str">
            <v>Consignacio</v>
          </cell>
          <cell r="AM135" t="str">
            <v>ANDRESSTORRESC@GMAIL.COM</v>
          </cell>
          <cell r="AN135" t="str">
            <v>1</v>
          </cell>
          <cell r="AO135" t="str">
            <v>05</v>
          </cell>
          <cell r="AP135" t="str">
            <v>MECANICO DE LLANTAS III</v>
          </cell>
          <cell r="AQ135" t="str">
            <v>CO00000208</v>
          </cell>
        </row>
        <row r="136">
          <cell r="B136">
            <v>1140820076</v>
          </cell>
          <cell r="C136" t="str">
            <v>BARRANQUILLA</v>
          </cell>
          <cell r="D136" t="str">
            <v>M</v>
          </cell>
          <cell r="E136" t="str">
            <v>CL 24 20 21</v>
          </cell>
          <cell r="F136" t="str">
            <v>77047001</v>
          </cell>
          <cell r="G136" t="str">
            <v>SANTA MARTA</v>
          </cell>
          <cell r="H136"/>
          <cell r="I136">
            <v>32404</v>
          </cell>
          <cell r="J136" t="str">
            <v>1634</v>
          </cell>
          <cell r="K136" t="str">
            <v>DRUMMOND</v>
          </cell>
          <cell r="L136" t="str">
            <v>001</v>
          </cell>
          <cell r="M136" t="str">
            <v>KAL TIRE SA DE CV SUCURSAL COLOMBIA</v>
          </cell>
          <cell r="N136" t="str">
            <v>0</v>
          </cell>
          <cell r="O136" t="str">
            <v>Normal</v>
          </cell>
          <cell r="P136">
            <v>43252</v>
          </cell>
          <cell r="Q136" t="str">
            <v>99/99/9999</v>
          </cell>
          <cell r="R136" t="str">
            <v>03</v>
          </cell>
          <cell r="S136" t="str">
            <v>FONDO NACIONAL DEL AHORRO</v>
          </cell>
          <cell r="T136" t="str">
            <v>A</v>
          </cell>
          <cell r="U136"/>
          <cell r="V136" t="str">
            <v>6660700.00</v>
          </cell>
          <cell r="W136" t="str">
            <v>05</v>
          </cell>
          <cell r="X136" t="str">
            <v>E.P.S. SANITAS S.A.</v>
          </cell>
          <cell r="Y136" t="str">
            <v>41</v>
          </cell>
          <cell r="Z136" t="str">
            <v>COLPENSIONES</v>
          </cell>
          <cell r="AA136" t="str">
            <v>13</v>
          </cell>
          <cell r="AB136" t="str">
            <v>COLPATRIA</v>
          </cell>
          <cell r="AC136" t="str">
            <v>003</v>
          </cell>
          <cell r="AD136" t="str">
            <v>SUPERVISORES</v>
          </cell>
          <cell r="AE136" t="str">
            <v>0013</v>
          </cell>
          <cell r="AF136" t="str">
            <v>BBVA</v>
          </cell>
          <cell r="AG136" t="str">
            <v>08050200504735</v>
          </cell>
          <cell r="AH136" t="str">
            <v>Ahorro</v>
          </cell>
          <cell r="AI136" t="str">
            <v>07</v>
          </cell>
          <cell r="AJ136" t="str">
            <v>CAJAMAG</v>
          </cell>
          <cell r="AK136" t="str">
            <v>2</v>
          </cell>
          <cell r="AL136" t="str">
            <v>Consignacio</v>
          </cell>
          <cell r="AM136"/>
          <cell r="AN136" t="str">
            <v>0</v>
          </cell>
          <cell r="AO136" t="str">
            <v>01</v>
          </cell>
          <cell r="AP136" t="str">
            <v>SUPERVISOR DE PROYECTO</v>
          </cell>
          <cell r="AQ136" t="str">
            <v>CO00000210</v>
          </cell>
        </row>
        <row r="137">
          <cell r="B137">
            <v>15171905</v>
          </cell>
          <cell r="C137" t="str">
            <v>VALLEDUPAR</v>
          </cell>
          <cell r="D137" t="str">
            <v>M</v>
          </cell>
          <cell r="E137" t="str">
            <v>CALLE 20B 3 31</v>
          </cell>
          <cell r="F137" t="str">
            <v>77020001</v>
          </cell>
          <cell r="G137" t="str">
            <v>VALLEDUPAR</v>
          </cell>
          <cell r="H137" t="str">
            <v>3216913689</v>
          </cell>
          <cell r="I137">
            <v>29622</v>
          </cell>
          <cell r="J137" t="str">
            <v>1634</v>
          </cell>
          <cell r="K137" t="str">
            <v>DRUMMOND</v>
          </cell>
          <cell r="L137" t="str">
            <v>001</v>
          </cell>
          <cell r="M137" t="str">
            <v>KAL TIRE SA DE CV SUCURSAL COLOMBIA</v>
          </cell>
          <cell r="N137" t="str">
            <v>0</v>
          </cell>
          <cell r="O137" t="str">
            <v>Normal</v>
          </cell>
          <cell r="P137">
            <v>41671</v>
          </cell>
          <cell r="Q137" t="str">
            <v>99/99/9999</v>
          </cell>
          <cell r="R137" t="str">
            <v>01</v>
          </cell>
          <cell r="S137" t="str">
            <v>PORVENIR</v>
          </cell>
          <cell r="T137" t="str">
            <v>A</v>
          </cell>
          <cell r="U137"/>
          <cell r="V137" t="str">
            <v>2619500.00</v>
          </cell>
          <cell r="W137" t="str">
            <v>03</v>
          </cell>
          <cell r="X137" t="str">
            <v>SALUD TOTAL S.A.</v>
          </cell>
          <cell r="Y137" t="str">
            <v>32</v>
          </cell>
          <cell r="Z137" t="str">
            <v>PORVENIR S.A.</v>
          </cell>
          <cell r="AA137" t="str">
            <v>13</v>
          </cell>
          <cell r="AB137" t="str">
            <v>COLPATRIA</v>
          </cell>
          <cell r="AC137" t="str">
            <v>006</v>
          </cell>
          <cell r="AD137" t="str">
            <v>MEC.MANT DE LLANTAS</v>
          </cell>
          <cell r="AE137" t="str">
            <v>51</v>
          </cell>
          <cell r="AF137" t="str">
            <v>DAVIVIENDA</v>
          </cell>
          <cell r="AG137" t="str">
            <v>0550027900084198</v>
          </cell>
          <cell r="AH137" t="str">
            <v>Ahorro</v>
          </cell>
          <cell r="AI137" t="str">
            <v>02</v>
          </cell>
          <cell r="AJ137" t="str">
            <v>COMFACESAR</v>
          </cell>
          <cell r="AK137" t="str">
            <v>2</v>
          </cell>
          <cell r="AL137" t="str">
            <v>Consignacio</v>
          </cell>
          <cell r="AM137"/>
          <cell r="AN137" t="str">
            <v>1</v>
          </cell>
          <cell r="AO137" t="str">
            <v>03</v>
          </cell>
          <cell r="AP137" t="str">
            <v>MECANICO DE LLANTAS II</v>
          </cell>
          <cell r="AQ137" t="str">
            <v>CO00000213</v>
          </cell>
        </row>
        <row r="138">
          <cell r="B138">
            <v>72053455</v>
          </cell>
          <cell r="C138" t="str">
            <v>MALAMBO</v>
          </cell>
          <cell r="D138" t="str">
            <v>M</v>
          </cell>
          <cell r="E138" t="str">
            <v>CALLE 16 15 42</v>
          </cell>
          <cell r="F138" t="str">
            <v>77008433</v>
          </cell>
          <cell r="G138" t="str">
            <v>MALAMBO</v>
          </cell>
          <cell r="H138" t="str">
            <v>3002053597</v>
          </cell>
          <cell r="I138">
            <v>29573</v>
          </cell>
          <cell r="J138" t="str">
            <v>1634</v>
          </cell>
          <cell r="K138" t="str">
            <v>DRUMMOND</v>
          </cell>
          <cell r="L138" t="str">
            <v>001</v>
          </cell>
          <cell r="M138" t="str">
            <v>KAL TIRE SA DE CV SUCURSAL COLOMBIA</v>
          </cell>
          <cell r="N138" t="str">
            <v>0</v>
          </cell>
          <cell r="O138" t="str">
            <v>Normal</v>
          </cell>
          <cell r="P138">
            <v>42020</v>
          </cell>
          <cell r="Q138" t="str">
            <v>99/99/9999</v>
          </cell>
          <cell r="R138" t="str">
            <v>04</v>
          </cell>
          <cell r="S138" t="str">
            <v>PROTECCION</v>
          </cell>
          <cell r="T138" t="str">
            <v>A</v>
          </cell>
          <cell r="U138"/>
          <cell r="V138" t="str">
            <v>2140800.00</v>
          </cell>
          <cell r="W138" t="str">
            <v>03</v>
          </cell>
          <cell r="X138" t="str">
            <v>SALUD TOTAL S.A.</v>
          </cell>
          <cell r="Y138" t="str">
            <v>31</v>
          </cell>
          <cell r="Z138" t="str">
            <v>PROTECCION S.A.</v>
          </cell>
          <cell r="AA138" t="str">
            <v>13</v>
          </cell>
          <cell r="AB138" t="str">
            <v>COLPATRIA</v>
          </cell>
          <cell r="AC138" t="str">
            <v>006</v>
          </cell>
          <cell r="AD138" t="str">
            <v>MEC.MANT DE LLANTAS</v>
          </cell>
          <cell r="AE138" t="str">
            <v>0013</v>
          </cell>
          <cell r="AF138" t="str">
            <v>BBVA</v>
          </cell>
          <cell r="AG138" t="str">
            <v>06200200321505</v>
          </cell>
          <cell r="AH138" t="str">
            <v>Ahorro</v>
          </cell>
          <cell r="AI138" t="str">
            <v>03</v>
          </cell>
          <cell r="AJ138" t="str">
            <v>COMFAMILIAR DEL ATLANTICO</v>
          </cell>
          <cell r="AK138" t="str">
            <v>2</v>
          </cell>
          <cell r="AL138" t="str">
            <v>Consignacio</v>
          </cell>
          <cell r="AM138"/>
          <cell r="AN138" t="str">
            <v>1</v>
          </cell>
          <cell r="AO138" t="str">
            <v>05</v>
          </cell>
          <cell r="AP138" t="str">
            <v>MECANICO DE LLANTAS III</v>
          </cell>
          <cell r="AQ138" t="str">
            <v>CO00000215</v>
          </cell>
        </row>
        <row r="139">
          <cell r="B139">
            <v>1065615296</v>
          </cell>
          <cell r="C139" t="str">
            <v>VALLEDUPAR</v>
          </cell>
          <cell r="D139" t="str">
            <v>M</v>
          </cell>
          <cell r="E139" t="str">
            <v>CALLE 28 20 35</v>
          </cell>
          <cell r="F139" t="str">
            <v>77020001</v>
          </cell>
          <cell r="G139" t="str">
            <v>VALLEDUPAR</v>
          </cell>
          <cell r="H139" t="str">
            <v>3016922372</v>
          </cell>
          <cell r="I139">
            <v>32678</v>
          </cell>
          <cell r="J139" t="str">
            <v>1634</v>
          </cell>
          <cell r="K139" t="str">
            <v>DRUMMOND</v>
          </cell>
          <cell r="L139" t="str">
            <v>001</v>
          </cell>
          <cell r="M139" t="str">
            <v>KAL TIRE SA DE CV SUCURSAL COLOMBIA</v>
          </cell>
          <cell r="N139" t="str">
            <v>0</v>
          </cell>
          <cell r="O139" t="str">
            <v>Normal</v>
          </cell>
          <cell r="P139">
            <v>44599</v>
          </cell>
          <cell r="Q139" t="str">
            <v>99/99/9999</v>
          </cell>
          <cell r="R139" t="str">
            <v>01</v>
          </cell>
          <cell r="S139" t="str">
            <v>PORVENIR</v>
          </cell>
          <cell r="T139" t="str">
            <v>A</v>
          </cell>
          <cell r="U139"/>
          <cell r="V139" t="str">
            <v>1854500.00</v>
          </cell>
          <cell r="W139" t="str">
            <v>03</v>
          </cell>
          <cell r="X139" t="str">
            <v>SALUD TOTAL S.A.</v>
          </cell>
          <cell r="Y139" t="str">
            <v>32</v>
          </cell>
          <cell r="Z139" t="str">
            <v>PORVENIR S.A.</v>
          </cell>
          <cell r="AA139" t="str">
            <v>13</v>
          </cell>
          <cell r="AB139" t="str">
            <v>COLPATRIA</v>
          </cell>
          <cell r="AC139" t="str">
            <v>006</v>
          </cell>
          <cell r="AD139" t="str">
            <v>MEC.MANT DE LLANTAS</v>
          </cell>
          <cell r="AE139" t="str">
            <v>51</v>
          </cell>
          <cell r="AF139" t="str">
            <v>DAVIVIENDA</v>
          </cell>
          <cell r="AG139" t="str">
            <v>0550488443154833</v>
          </cell>
          <cell r="AH139" t="str">
            <v>Ahorro</v>
          </cell>
          <cell r="AI139" t="str">
            <v>02</v>
          </cell>
          <cell r="AJ139" t="str">
            <v>COMFACESAR</v>
          </cell>
          <cell r="AK139" t="str">
            <v>2</v>
          </cell>
          <cell r="AL139" t="str">
            <v>Consignacio</v>
          </cell>
          <cell r="AM139" t="str">
            <v>carlos_bejarano@kaltire.com</v>
          </cell>
          <cell r="AN139" t="str">
            <v>1</v>
          </cell>
          <cell r="AO139" t="str">
            <v>08</v>
          </cell>
          <cell r="AP139" t="str">
            <v>MECANICO DE LLANTAS COMERCIAL II</v>
          </cell>
          <cell r="AQ139" t="str">
            <v>CO00000222</v>
          </cell>
        </row>
        <row r="140">
          <cell r="B140">
            <v>1122400773</v>
          </cell>
          <cell r="C140" t="str">
            <v>SAN JUAN DEL CESAR</v>
          </cell>
          <cell r="D140" t="str">
            <v>M</v>
          </cell>
          <cell r="E140" t="str">
            <v>CALLE 14 SUR 5 27</v>
          </cell>
          <cell r="F140" t="str">
            <v>77044650</v>
          </cell>
          <cell r="G140" t="str">
            <v>SAN JUAN DEL CESAR</v>
          </cell>
          <cell r="H140" t="str">
            <v>3184936948</v>
          </cell>
          <cell r="I140">
            <v>32381</v>
          </cell>
          <cell r="J140" t="str">
            <v>1634</v>
          </cell>
          <cell r="K140" t="str">
            <v>DRUMMOND</v>
          </cell>
          <cell r="L140" t="str">
            <v>001</v>
          </cell>
          <cell r="M140" t="str">
            <v>KAL TIRE SA DE CV SUCURSAL COLOMBIA</v>
          </cell>
          <cell r="N140" t="str">
            <v>0</v>
          </cell>
          <cell r="O140" t="str">
            <v>Normal</v>
          </cell>
          <cell r="P140">
            <v>41655</v>
          </cell>
          <cell r="Q140" t="str">
            <v>99/99/9999</v>
          </cell>
          <cell r="R140" t="str">
            <v>01</v>
          </cell>
          <cell r="S140" t="str">
            <v>PORVENIR</v>
          </cell>
          <cell r="T140" t="str">
            <v>A</v>
          </cell>
          <cell r="U140"/>
          <cell r="V140" t="str">
            <v>3234700.00</v>
          </cell>
          <cell r="W140" t="str">
            <v>05</v>
          </cell>
          <cell r="X140" t="str">
            <v>E.P.S. SANITAS S.A.</v>
          </cell>
          <cell r="Y140" t="str">
            <v>41</v>
          </cell>
          <cell r="Z140" t="str">
            <v>COLPENSIONES</v>
          </cell>
          <cell r="AA140" t="str">
            <v>13</v>
          </cell>
          <cell r="AB140" t="str">
            <v>COLPATRIA</v>
          </cell>
          <cell r="AC140" t="str">
            <v>006</v>
          </cell>
          <cell r="AD140" t="str">
            <v>MEC.MANT DE LLANTAS</v>
          </cell>
          <cell r="AE140" t="str">
            <v>51</v>
          </cell>
          <cell r="AF140" t="str">
            <v>DAVIVIENDA</v>
          </cell>
          <cell r="AG140" t="str">
            <v>0550027900085591</v>
          </cell>
          <cell r="AH140" t="str">
            <v>Ahorro</v>
          </cell>
          <cell r="AI140" t="str">
            <v>01</v>
          </cell>
          <cell r="AJ140" t="str">
            <v>COMFAMILIAR DE LA GUAJIRA</v>
          </cell>
          <cell r="AK140" t="str">
            <v>2</v>
          </cell>
          <cell r="AL140" t="str">
            <v>Consignacio</v>
          </cell>
          <cell r="AM140" t="str">
            <v>jhoelys_moreno@kaltire.com</v>
          </cell>
          <cell r="AN140" t="str">
            <v>1</v>
          </cell>
          <cell r="AO140" t="str">
            <v>02</v>
          </cell>
          <cell r="AP140" t="str">
            <v>MECANICO DE LLANTAS I</v>
          </cell>
          <cell r="AQ140" t="str">
            <v>CO00000223</v>
          </cell>
        </row>
        <row r="141">
          <cell r="B141">
            <v>79752570</v>
          </cell>
          <cell r="C141" t="str">
            <v>BOGOTA</v>
          </cell>
          <cell r="D141" t="str">
            <v>M</v>
          </cell>
          <cell r="E141" t="str">
            <v>CALLE 11 No 17 13</v>
          </cell>
          <cell r="F141" t="str">
            <v>77044378</v>
          </cell>
          <cell r="G141" t="str">
            <v>HATONUEVO</v>
          </cell>
          <cell r="H141" t="str">
            <v>3143653680</v>
          </cell>
          <cell r="I141">
            <v>27198</v>
          </cell>
          <cell r="J141" t="str">
            <v>163501</v>
          </cell>
          <cell r="K141" t="str">
            <v>SURINAM</v>
          </cell>
          <cell r="L141" t="str">
            <v>001</v>
          </cell>
          <cell r="M141" t="str">
            <v>KAL TIRE SA DE CV SUCURSAL COLOMBIA</v>
          </cell>
          <cell r="N141" t="str">
            <v>0</v>
          </cell>
          <cell r="O141" t="str">
            <v>Normal</v>
          </cell>
          <cell r="P141">
            <v>41655</v>
          </cell>
          <cell r="Q141" t="str">
            <v>99/99/9999</v>
          </cell>
          <cell r="R141" t="str">
            <v>01</v>
          </cell>
          <cell r="S141" t="str">
            <v>PORVENIR</v>
          </cell>
          <cell r="T141" t="str">
            <v>A</v>
          </cell>
          <cell r="U141"/>
          <cell r="V141" t="str">
            <v>2939700.00</v>
          </cell>
          <cell r="W141" t="str">
            <v>14</v>
          </cell>
          <cell r="X141" t="str">
            <v>NUEVA EPS</v>
          </cell>
          <cell r="Y141" t="str">
            <v>32</v>
          </cell>
          <cell r="Z141" t="str">
            <v>PORVENIR S.A.</v>
          </cell>
          <cell r="AA141" t="str">
            <v>13</v>
          </cell>
          <cell r="AB141" t="str">
            <v>COLPATRIA</v>
          </cell>
          <cell r="AC141" t="str">
            <v>005</v>
          </cell>
          <cell r="AD141" t="str">
            <v>REPARADORES</v>
          </cell>
          <cell r="AE141" t="str">
            <v>0013</v>
          </cell>
          <cell r="AF141" t="str">
            <v>BBVA</v>
          </cell>
          <cell r="AG141" t="str">
            <v>03670200277050</v>
          </cell>
          <cell r="AH141" t="str">
            <v>Ahorro</v>
          </cell>
          <cell r="AI141" t="str">
            <v>01</v>
          </cell>
          <cell r="AJ141" t="str">
            <v>COMFAMILIAR DE LA GUAJIRA</v>
          </cell>
          <cell r="AK141" t="str">
            <v>2</v>
          </cell>
          <cell r="AL141" t="str">
            <v>Consignacio</v>
          </cell>
          <cell r="AM141"/>
          <cell r="AN141" t="str">
            <v>1</v>
          </cell>
          <cell r="AO141" t="str">
            <v>03</v>
          </cell>
          <cell r="AP141" t="str">
            <v>TECNICO REPARADOR OTR I</v>
          </cell>
          <cell r="AQ141" t="str">
            <v>CO00000197</v>
          </cell>
        </row>
        <row r="142">
          <cell r="B142">
            <v>8799715</v>
          </cell>
          <cell r="C142" t="str">
            <v>GALAPA</v>
          </cell>
          <cell r="D142" t="str">
            <v>M</v>
          </cell>
          <cell r="E142" t="str">
            <v>CARRERA 6A 72 86</v>
          </cell>
          <cell r="F142" t="str">
            <v>77008001</v>
          </cell>
          <cell r="G142" t="str">
            <v>BARRANQUILLA</v>
          </cell>
          <cell r="H142" t="str">
            <v>3187807311</v>
          </cell>
          <cell r="I142">
            <v>30026</v>
          </cell>
          <cell r="J142" t="str">
            <v>1639</v>
          </cell>
          <cell r="K142" t="str">
            <v>UNDER GROUND SERVICES</v>
          </cell>
          <cell r="L142" t="str">
            <v>001</v>
          </cell>
          <cell r="M142" t="str">
            <v>KAL TIRE SA DE CV SUCURSAL COLOMBIA</v>
          </cell>
          <cell r="N142" t="str">
            <v>0</v>
          </cell>
          <cell r="O142" t="str">
            <v>Normal</v>
          </cell>
          <cell r="P142">
            <v>41061</v>
          </cell>
          <cell r="Q142" t="str">
            <v>99/99/9999</v>
          </cell>
          <cell r="R142" t="str">
            <v>03</v>
          </cell>
          <cell r="S142" t="str">
            <v>FONDO NACIONAL DEL AHORRO</v>
          </cell>
          <cell r="T142" t="str">
            <v>A</v>
          </cell>
          <cell r="U142"/>
          <cell r="V142" t="str">
            <v>2606400.00</v>
          </cell>
          <cell r="W142" t="str">
            <v>06</v>
          </cell>
          <cell r="X142" t="str">
            <v>EPS SURA (ANTES SUSALUD)</v>
          </cell>
          <cell r="Y142" t="str">
            <v>54</v>
          </cell>
          <cell r="Z142" t="str">
            <v>COLPENSIONES ALTO RIESGO</v>
          </cell>
          <cell r="AA142" t="str">
            <v>13</v>
          </cell>
          <cell r="AB142" t="str">
            <v>COLPATRIA</v>
          </cell>
          <cell r="AC142" t="str">
            <v>006</v>
          </cell>
          <cell r="AD142" t="str">
            <v>MEC.MANT DE LLANTAS</v>
          </cell>
          <cell r="AE142" t="str">
            <v>51</v>
          </cell>
          <cell r="AF142" t="str">
            <v>DAVIVIENDA</v>
          </cell>
          <cell r="AG142" t="str">
            <v>0550027900083091</v>
          </cell>
          <cell r="AH142" t="str">
            <v>Ahorro</v>
          </cell>
          <cell r="AI142" t="str">
            <v>03</v>
          </cell>
          <cell r="AJ142" t="str">
            <v>COMFAMILIAR DEL ATLANTICO</v>
          </cell>
          <cell r="AK142" t="str">
            <v>2</v>
          </cell>
          <cell r="AL142" t="str">
            <v>Consignacio</v>
          </cell>
          <cell r="AM142"/>
          <cell r="AN142" t="str">
            <v>1</v>
          </cell>
          <cell r="AO142" t="str">
            <v>03</v>
          </cell>
          <cell r="AP142" t="str">
            <v>MECANICO DE LLANTAS II</v>
          </cell>
          <cell r="AQ142" t="str">
            <v>CO00000014</v>
          </cell>
        </row>
        <row r="143">
          <cell r="B143">
            <v>1121334652</v>
          </cell>
          <cell r="C143" t="str">
            <v>VILLANUEVA</v>
          </cell>
          <cell r="D143" t="str">
            <v>M</v>
          </cell>
          <cell r="E143" t="str">
            <v>MZ 4 CASA 12 4 12</v>
          </cell>
          <cell r="F143" t="str">
            <v>77013873</v>
          </cell>
          <cell r="G143" t="str">
            <v>VILLANUEVA</v>
          </cell>
          <cell r="H143" t="str">
            <v>3012325505</v>
          </cell>
          <cell r="I143">
            <v>34567</v>
          </cell>
          <cell r="J143" t="str">
            <v>1639</v>
          </cell>
          <cell r="K143" t="str">
            <v>UNDER GROUND SERVICES</v>
          </cell>
          <cell r="L143" t="str">
            <v>001</v>
          </cell>
          <cell r="M143" t="str">
            <v>KAL TIRE SA DE CV SUCURSAL COLOMBIA</v>
          </cell>
          <cell r="N143" t="str">
            <v>0</v>
          </cell>
          <cell r="O143" t="str">
            <v>Normal</v>
          </cell>
          <cell r="P143">
            <v>43420</v>
          </cell>
          <cell r="Q143" t="str">
            <v>99/99/9999</v>
          </cell>
          <cell r="R143" t="str">
            <v>01</v>
          </cell>
          <cell r="S143" t="str">
            <v>PORVENIR</v>
          </cell>
          <cell r="T143" t="str">
            <v>A</v>
          </cell>
          <cell r="U143"/>
          <cell r="V143" t="str">
            <v>3460900.00</v>
          </cell>
          <cell r="W143" t="str">
            <v>14</v>
          </cell>
          <cell r="X143" t="str">
            <v>NUEVA EPS</v>
          </cell>
          <cell r="Y143" t="str">
            <v>32</v>
          </cell>
          <cell r="Z143" t="str">
            <v>PORVENIR S.A.</v>
          </cell>
          <cell r="AA143" t="str">
            <v>13</v>
          </cell>
          <cell r="AB143" t="str">
            <v>COLPATRIA</v>
          </cell>
          <cell r="AC143" t="str">
            <v>003</v>
          </cell>
          <cell r="AD143" t="str">
            <v>SUPERVISORES</v>
          </cell>
          <cell r="AE143" t="str">
            <v>51</v>
          </cell>
          <cell r="AF143" t="str">
            <v>DAVIVIENDA</v>
          </cell>
          <cell r="AG143" t="str">
            <v>0550027900085567</v>
          </cell>
          <cell r="AH143" t="str">
            <v>Ahorro</v>
          </cell>
          <cell r="AI143" t="str">
            <v>07</v>
          </cell>
          <cell r="AJ143" t="str">
            <v>CAJAMAG</v>
          </cell>
          <cell r="AK143" t="str">
            <v>2</v>
          </cell>
          <cell r="AL143" t="str">
            <v>Consignacio</v>
          </cell>
          <cell r="AM143"/>
          <cell r="AN143" t="str">
            <v>0</v>
          </cell>
          <cell r="AO143" t="str">
            <v>01</v>
          </cell>
          <cell r="AP143" t="str">
            <v>SUPERVISOR DE PROYECTO</v>
          </cell>
          <cell r="AQ143" t="str">
            <v>CO00000016</v>
          </cell>
        </row>
        <row r="144">
          <cell r="B144">
            <v>8791845</v>
          </cell>
          <cell r="C144" t="str">
            <v>GALAPA</v>
          </cell>
          <cell r="D144" t="str">
            <v>M</v>
          </cell>
          <cell r="E144" t="str">
            <v>CARRERA 25 B 12 25</v>
          </cell>
          <cell r="F144" t="str">
            <v>77008296</v>
          </cell>
          <cell r="G144" t="str">
            <v>GALAPA</v>
          </cell>
          <cell r="H144" t="str">
            <v>3114087484</v>
          </cell>
          <cell r="I144">
            <v>23617</v>
          </cell>
          <cell r="J144" t="str">
            <v>1639</v>
          </cell>
          <cell r="K144" t="str">
            <v>UNDER GROUND SERVICES</v>
          </cell>
          <cell r="L144" t="str">
            <v>001</v>
          </cell>
          <cell r="M144" t="str">
            <v>KAL TIRE SA DE CV SUCURSAL COLOMBIA</v>
          </cell>
          <cell r="N144" t="str">
            <v>0</v>
          </cell>
          <cell r="O144" t="str">
            <v>Normal</v>
          </cell>
          <cell r="P144">
            <v>44725</v>
          </cell>
          <cell r="Q144" t="str">
            <v>99/99/9999</v>
          </cell>
          <cell r="R144" t="str">
            <v>01</v>
          </cell>
          <cell r="S144" t="str">
            <v>PORVENIR</v>
          </cell>
          <cell r="T144" t="str">
            <v>A</v>
          </cell>
          <cell r="U144"/>
          <cell r="V144" t="str">
            <v>2255600.00</v>
          </cell>
          <cell r="W144" t="str">
            <v>06</v>
          </cell>
          <cell r="X144" t="str">
            <v>EPS SURA (ANTES SUSALUD)</v>
          </cell>
          <cell r="Y144" t="str">
            <v>54</v>
          </cell>
          <cell r="Z144" t="str">
            <v>COLPENSIONES ALTO RIESGO</v>
          </cell>
          <cell r="AA144" t="str">
            <v>13</v>
          </cell>
          <cell r="AB144" t="str">
            <v>COLPATRIA</v>
          </cell>
          <cell r="AC144" t="str">
            <v>006</v>
          </cell>
          <cell r="AD144" t="str">
            <v>MEC.MANT DE LLANTAS</v>
          </cell>
          <cell r="AE144" t="str">
            <v>51</v>
          </cell>
          <cell r="AF144" t="str">
            <v>DAVIVIENDA</v>
          </cell>
          <cell r="AG144" t="str">
            <v>0550027900084115</v>
          </cell>
          <cell r="AH144" t="str">
            <v>Ahorro</v>
          </cell>
          <cell r="AI144" t="str">
            <v>03</v>
          </cell>
          <cell r="AJ144" t="str">
            <v>COMFAMILIAR DEL ATLANTICO</v>
          </cell>
          <cell r="AK144" t="str">
            <v>2</v>
          </cell>
          <cell r="AL144" t="str">
            <v>Consignacio</v>
          </cell>
          <cell r="AM144"/>
          <cell r="AN144" t="str">
            <v>1</v>
          </cell>
          <cell r="AO144" t="str">
            <v>03</v>
          </cell>
          <cell r="AP144" t="str">
            <v>MECANICO DE LLANTAS II</v>
          </cell>
          <cell r="AQ144" t="str">
            <v>CO00000044</v>
          </cell>
        </row>
        <row r="145">
          <cell r="B145">
            <v>77191463</v>
          </cell>
          <cell r="C145" t="str">
            <v>VALLEDUPAR</v>
          </cell>
          <cell r="D145" t="str">
            <v>M</v>
          </cell>
          <cell r="E145" t="str">
            <v>TRANSVERSAL 1A 11 20</v>
          </cell>
          <cell r="F145" t="str">
            <v>77020400</v>
          </cell>
          <cell r="G145" t="str">
            <v>LA JAGUA DE IBIRICO</v>
          </cell>
          <cell r="H145" t="str">
            <v>3205369852</v>
          </cell>
          <cell r="I145">
            <v>27867</v>
          </cell>
          <cell r="J145" t="str">
            <v>1639</v>
          </cell>
          <cell r="K145" t="str">
            <v>UNDER GROUND SERVICES</v>
          </cell>
          <cell r="L145" t="str">
            <v>001</v>
          </cell>
          <cell r="M145" t="str">
            <v>KAL TIRE SA DE CV SUCURSAL COLOMBIA</v>
          </cell>
          <cell r="N145" t="str">
            <v>0</v>
          </cell>
          <cell r="O145" t="str">
            <v>Normal</v>
          </cell>
          <cell r="P145">
            <v>44936</v>
          </cell>
          <cell r="Q145" t="str">
            <v>99/99/9999</v>
          </cell>
          <cell r="R145" t="str">
            <v>04</v>
          </cell>
          <cell r="S145" t="str">
            <v>PROTECCION</v>
          </cell>
          <cell r="T145" t="str">
            <v>A</v>
          </cell>
          <cell r="U145"/>
          <cell r="V145" t="str">
            <v>1984600.00</v>
          </cell>
          <cell r="W145" t="str">
            <v>03</v>
          </cell>
          <cell r="X145" t="str">
            <v>SALUD TOTAL S.A.</v>
          </cell>
          <cell r="Y145" t="str">
            <v>55</v>
          </cell>
          <cell r="Z145" t="str">
            <v>PORVENIR ALTO RIESGO</v>
          </cell>
          <cell r="AA145" t="str">
            <v>13</v>
          </cell>
          <cell r="AB145" t="str">
            <v>COLPATRIA</v>
          </cell>
          <cell r="AC145" t="str">
            <v>006</v>
          </cell>
          <cell r="AD145" t="str">
            <v>MEC.MANT DE LLANTAS</v>
          </cell>
          <cell r="AE145" t="str">
            <v>51</v>
          </cell>
          <cell r="AF145" t="str">
            <v>DAVIVIENDA</v>
          </cell>
          <cell r="AG145" t="str">
            <v>0550027900084529</v>
          </cell>
          <cell r="AH145" t="str">
            <v>Ahorro</v>
          </cell>
          <cell r="AI145" t="str">
            <v>02</v>
          </cell>
          <cell r="AJ145" t="str">
            <v>COMFACESAR</v>
          </cell>
          <cell r="AK145" t="str">
            <v>2</v>
          </cell>
          <cell r="AL145" t="str">
            <v>Consignacio</v>
          </cell>
          <cell r="AM145"/>
          <cell r="AN145" t="str">
            <v>1</v>
          </cell>
          <cell r="AO145" t="str">
            <v>03</v>
          </cell>
          <cell r="AP145" t="str">
            <v>MECANICO DE LLANTAS II</v>
          </cell>
          <cell r="AQ145" t="str">
            <v>CO00000046</v>
          </cell>
        </row>
        <row r="146">
          <cell r="B146">
            <v>1064106963</v>
          </cell>
          <cell r="C146" t="str">
            <v>LA JAGUA DE IBIRICO</v>
          </cell>
          <cell r="D146" t="str">
            <v>M</v>
          </cell>
          <cell r="E146" t="str">
            <v>CL 08 04 110</v>
          </cell>
          <cell r="F146" t="str">
            <v>77020400</v>
          </cell>
          <cell r="G146" t="str">
            <v>LA JAGUA DE IBIRICO</v>
          </cell>
          <cell r="H146" t="str">
            <v>3146091463</v>
          </cell>
          <cell r="I146">
            <v>31660</v>
          </cell>
          <cell r="J146" t="str">
            <v>1639</v>
          </cell>
          <cell r="K146" t="str">
            <v>UNDER GROUND SERVICES</v>
          </cell>
          <cell r="L146" t="str">
            <v>001</v>
          </cell>
          <cell r="M146" t="str">
            <v>KAL TIRE SA DE CV SUCURSAL COLOMBIA</v>
          </cell>
          <cell r="N146" t="str">
            <v>0</v>
          </cell>
          <cell r="O146" t="str">
            <v>Normal</v>
          </cell>
          <cell r="P146">
            <v>44942</v>
          </cell>
          <cell r="Q146" t="str">
            <v>99/99/9999</v>
          </cell>
          <cell r="R146" t="str">
            <v>01</v>
          </cell>
          <cell r="S146" t="str">
            <v>PORVENIR</v>
          </cell>
          <cell r="T146" t="str">
            <v>A</v>
          </cell>
          <cell r="U146"/>
          <cell r="V146" t="str">
            <v>1984600.00</v>
          </cell>
          <cell r="W146" t="str">
            <v>03</v>
          </cell>
          <cell r="X146" t="str">
            <v>SALUD TOTAL S.A.</v>
          </cell>
          <cell r="Y146" t="str">
            <v>55</v>
          </cell>
          <cell r="Z146" t="str">
            <v>PORVENIR ALTO RIESGO</v>
          </cell>
          <cell r="AA146" t="str">
            <v>13</v>
          </cell>
          <cell r="AB146" t="str">
            <v>COLPATRIA</v>
          </cell>
          <cell r="AC146" t="str">
            <v>006</v>
          </cell>
          <cell r="AD146" t="str">
            <v>MEC.MANT DE LLANTAS</v>
          </cell>
          <cell r="AE146" t="str">
            <v>51</v>
          </cell>
          <cell r="AF146" t="str">
            <v>DAVIVIENDA</v>
          </cell>
          <cell r="AG146" t="str">
            <v>027900085039</v>
          </cell>
          <cell r="AH146" t="str">
            <v>Ahorro</v>
          </cell>
          <cell r="AI146" t="str">
            <v>06</v>
          </cell>
          <cell r="AJ146" t="str">
            <v>COMFENALCO ANTIOQUIA</v>
          </cell>
          <cell r="AK146" t="str">
            <v>2</v>
          </cell>
          <cell r="AL146" t="str">
            <v>Consignacio</v>
          </cell>
          <cell r="AM146" t="str">
            <v>OILVIDES29@GMAIL.COM</v>
          </cell>
          <cell r="AN146" t="str">
            <v>1</v>
          </cell>
          <cell r="AO146" t="str">
            <v>03</v>
          </cell>
          <cell r="AP146" t="str">
            <v>MECANICO DE LLANTAS II</v>
          </cell>
          <cell r="AQ146" t="str">
            <v>CO00000347</v>
          </cell>
        </row>
        <row r="147">
          <cell r="B147">
            <v>1007388540</v>
          </cell>
          <cell r="C147" t="str">
            <v>BURITICA</v>
          </cell>
          <cell r="D147" t="str">
            <v>F</v>
          </cell>
          <cell r="E147" t="str">
            <v>TABACAL CORDILLERITA</v>
          </cell>
          <cell r="F147" t="str">
            <v>77005113</v>
          </cell>
          <cell r="G147" t="str">
            <v>BURITICA</v>
          </cell>
          <cell r="H147" t="str">
            <v>3122316845</v>
          </cell>
          <cell r="I147">
            <v>36798</v>
          </cell>
          <cell r="J147" t="str">
            <v>1639</v>
          </cell>
          <cell r="K147" t="str">
            <v>UNDER GROUND SERVICES</v>
          </cell>
          <cell r="L147" t="str">
            <v>001</v>
          </cell>
          <cell r="M147" t="str">
            <v>KAL TIRE SA DE CV SUCURSAL COLOMBIA</v>
          </cell>
          <cell r="N147" t="str">
            <v>0</v>
          </cell>
          <cell r="O147" t="str">
            <v>Normal</v>
          </cell>
          <cell r="P147">
            <v>45353</v>
          </cell>
          <cell r="Q147" t="str">
            <v>99/99/9999</v>
          </cell>
          <cell r="R147" t="str">
            <v>01</v>
          </cell>
          <cell r="S147" t="str">
            <v>PORVENIR</v>
          </cell>
          <cell r="T147" t="str">
            <v>A</v>
          </cell>
          <cell r="U147"/>
          <cell r="V147" t="str">
            <v>1650000.00</v>
          </cell>
          <cell r="W147" t="str">
            <v>28</v>
          </cell>
          <cell r="X147" t="str">
            <v>SAVIA SALUD EPS</v>
          </cell>
          <cell r="Y147" t="str">
            <v>32</v>
          </cell>
          <cell r="Z147" t="str">
            <v>PORVENIR S.A.</v>
          </cell>
          <cell r="AA147" t="str">
            <v>13</v>
          </cell>
          <cell r="AB147" t="str">
            <v>COLPATRIA</v>
          </cell>
          <cell r="AC147" t="str">
            <v>006</v>
          </cell>
          <cell r="AD147" t="str">
            <v>MEC.MANT DE LLANTAS</v>
          </cell>
          <cell r="AE147" t="str">
            <v>51</v>
          </cell>
          <cell r="AF147" t="str">
            <v>DAVIVIENDA</v>
          </cell>
          <cell r="AG147" t="str">
            <v>0550037600102471</v>
          </cell>
          <cell r="AH147" t="str">
            <v>Ahorro</v>
          </cell>
          <cell r="AI147" t="str">
            <v>06</v>
          </cell>
          <cell r="AJ147" t="str">
            <v>COMFENALCO ANTIOQUIA</v>
          </cell>
          <cell r="AK147" t="str">
            <v>2</v>
          </cell>
          <cell r="AL147" t="str">
            <v>Consignacio</v>
          </cell>
          <cell r="AM147" t="str">
            <v>CYNDIJHOANADURANGOZAPATA@GMAIL.COM</v>
          </cell>
          <cell r="AN147" t="str">
            <v>1</v>
          </cell>
          <cell r="AO147" t="str">
            <v>10</v>
          </cell>
          <cell r="AP147" t="str">
            <v>MECANICO DE LLANTAS COMERCIAL IV</v>
          </cell>
          <cell r="AQ147" t="str">
            <v>CO00000407</v>
          </cell>
        </row>
        <row r="148">
          <cell r="B148">
            <v>1004374364</v>
          </cell>
          <cell r="C148" t="str">
            <v>SANTA MARTA</v>
          </cell>
          <cell r="D148" t="str">
            <v>M</v>
          </cell>
          <cell r="E148" t="str">
            <v>KR 29 12 29 BIS 24</v>
          </cell>
          <cell r="F148" t="str">
            <v>77047001</v>
          </cell>
          <cell r="G148" t="str">
            <v>SANTA MARTA</v>
          </cell>
          <cell r="H148" t="str">
            <v>3216722511</v>
          </cell>
          <cell r="I148">
            <v>35470</v>
          </cell>
          <cell r="J148" t="str">
            <v>1639</v>
          </cell>
          <cell r="K148" t="str">
            <v>UNDER GROUND SERVICES</v>
          </cell>
          <cell r="L148" t="str">
            <v>001</v>
          </cell>
          <cell r="M148" t="str">
            <v>KAL TIRE SA DE CV SUCURSAL COLOMBIA</v>
          </cell>
          <cell r="N148" t="str">
            <v>0</v>
          </cell>
          <cell r="O148" t="str">
            <v>Normal</v>
          </cell>
          <cell r="P148">
            <v>43467</v>
          </cell>
          <cell r="Q148" t="str">
            <v>99/99/9999</v>
          </cell>
          <cell r="R148" t="str">
            <v>03</v>
          </cell>
          <cell r="S148" t="str">
            <v>FONDO NACIONAL DEL AHORRO</v>
          </cell>
          <cell r="T148" t="str">
            <v>A</v>
          </cell>
          <cell r="U148"/>
          <cell r="V148" t="str">
            <v>1720100.00</v>
          </cell>
          <cell r="W148" t="str">
            <v>05</v>
          </cell>
          <cell r="X148" t="str">
            <v>E.P.S. SANITAS S.A.</v>
          </cell>
          <cell r="Y148" t="str">
            <v>32</v>
          </cell>
          <cell r="Z148" t="str">
            <v>PORVENIR S.A.</v>
          </cell>
          <cell r="AA148" t="str">
            <v>13</v>
          </cell>
          <cell r="AB148" t="str">
            <v>COLPATRIA</v>
          </cell>
          <cell r="AC148" t="str">
            <v>006</v>
          </cell>
          <cell r="AD148" t="str">
            <v>MEC.MANT DE LLANTAS</v>
          </cell>
          <cell r="AE148" t="str">
            <v>51</v>
          </cell>
          <cell r="AF148" t="str">
            <v>DAVIVIENDA</v>
          </cell>
          <cell r="AG148" t="str">
            <v>0550027900084800</v>
          </cell>
          <cell r="AH148" t="str">
            <v>Ahorro</v>
          </cell>
          <cell r="AI148" t="str">
            <v>07</v>
          </cell>
          <cell r="AJ148" t="str">
            <v>CAJAMAG</v>
          </cell>
          <cell r="AK148" t="str">
            <v>2</v>
          </cell>
          <cell r="AL148" t="str">
            <v>Consignacio</v>
          </cell>
          <cell r="AM148"/>
          <cell r="AN148" t="str">
            <v>0</v>
          </cell>
          <cell r="AO148" t="str">
            <v>09</v>
          </cell>
          <cell r="AP148" t="str">
            <v>MECANICO DE LLANTAS COMERCIAL III</v>
          </cell>
          <cell r="AQ148" t="str">
            <v>CO00000068</v>
          </cell>
        </row>
        <row r="149">
          <cell r="B149">
            <v>1001398527</v>
          </cell>
          <cell r="C149" t="str">
            <v>MEDELLIN</v>
          </cell>
          <cell r="D149" t="str">
            <v>F</v>
          </cell>
          <cell r="E149" t="str">
            <v>CALLE 4A BUGA</v>
          </cell>
          <cell r="F149" t="str">
            <v>77005113</v>
          </cell>
          <cell r="G149" t="str">
            <v>BURITICA</v>
          </cell>
          <cell r="H149" t="str">
            <v>3147667434</v>
          </cell>
          <cell r="I149">
            <v>34839</v>
          </cell>
          <cell r="J149" t="str">
            <v>1639</v>
          </cell>
          <cell r="K149" t="str">
            <v>UNDER GROUND SERVICES</v>
          </cell>
          <cell r="L149" t="str">
            <v>001</v>
          </cell>
          <cell r="M149" t="str">
            <v>KAL TIRE SA DE CV SUCURSAL COLOMBIA</v>
          </cell>
          <cell r="N149" t="str">
            <v>0</v>
          </cell>
          <cell r="O149" t="str">
            <v>Normal</v>
          </cell>
          <cell r="P149">
            <v>45246</v>
          </cell>
          <cell r="Q149" t="str">
            <v>99/99/9999</v>
          </cell>
          <cell r="R149" t="str">
            <v>04</v>
          </cell>
          <cell r="S149" t="str">
            <v>PROTECCION</v>
          </cell>
          <cell r="T149" t="str">
            <v>A</v>
          </cell>
          <cell r="U149"/>
          <cell r="V149" t="str">
            <v>1650000.00</v>
          </cell>
          <cell r="W149" t="str">
            <v>14</v>
          </cell>
          <cell r="X149" t="str">
            <v>NUEVA EPS</v>
          </cell>
          <cell r="Y149" t="str">
            <v>31</v>
          </cell>
          <cell r="Z149" t="str">
            <v>PROTECCION S.A.</v>
          </cell>
          <cell r="AA149" t="str">
            <v>13</v>
          </cell>
          <cell r="AB149" t="str">
            <v>COLPATRIA</v>
          </cell>
          <cell r="AC149" t="str">
            <v>006</v>
          </cell>
          <cell r="AD149" t="str">
            <v>MEC.MANT DE LLANTAS</v>
          </cell>
          <cell r="AE149" t="str">
            <v>51</v>
          </cell>
          <cell r="AF149" t="str">
            <v>DAVIVIENDA</v>
          </cell>
          <cell r="AG149" t="str">
            <v>0550027900084735</v>
          </cell>
          <cell r="AH149" t="str">
            <v>Ahorro</v>
          </cell>
          <cell r="AI149" t="str">
            <v>06</v>
          </cell>
          <cell r="AJ149" t="str">
            <v>COMFENALCO ANTIOQUIA</v>
          </cell>
          <cell r="AK149" t="str">
            <v>2</v>
          </cell>
          <cell r="AL149" t="str">
            <v>Consignacio</v>
          </cell>
          <cell r="AM149" t="str">
            <v>annahurtado2013@hotmail.com</v>
          </cell>
          <cell r="AN149" t="str">
            <v>1</v>
          </cell>
          <cell r="AO149" t="str">
            <v>11</v>
          </cell>
          <cell r="AP149" t="str">
            <v>MECANICO DE LLANTAS IV</v>
          </cell>
          <cell r="AQ149" t="str">
            <v>CO00000386</v>
          </cell>
        </row>
        <row r="150">
          <cell r="B150">
            <v>1035283077</v>
          </cell>
          <cell r="C150" t="str">
            <v>BURITICA</v>
          </cell>
          <cell r="D150" t="str">
            <v>F</v>
          </cell>
          <cell r="E150" t="str">
            <v>EL NARANJO BURITICA</v>
          </cell>
          <cell r="F150" t="str">
            <v>77005113</v>
          </cell>
          <cell r="G150" t="str">
            <v>BURITICA</v>
          </cell>
          <cell r="H150" t="str">
            <v>3205654971</v>
          </cell>
          <cell r="I150">
            <v>33779</v>
          </cell>
          <cell r="J150" t="str">
            <v>1639</v>
          </cell>
          <cell r="K150" t="str">
            <v>UNDER GROUND SERVICES</v>
          </cell>
          <cell r="L150" t="str">
            <v>001</v>
          </cell>
          <cell r="M150" t="str">
            <v>KAL TIRE SA DE CV SUCURSAL COLOMBIA</v>
          </cell>
          <cell r="N150" t="str">
            <v>0</v>
          </cell>
          <cell r="O150" t="str">
            <v>Normal</v>
          </cell>
          <cell r="P150">
            <v>45353</v>
          </cell>
          <cell r="Q150" t="str">
            <v>99/99/9999</v>
          </cell>
          <cell r="R150" t="str">
            <v>01</v>
          </cell>
          <cell r="S150" t="str">
            <v>PORVENIR</v>
          </cell>
          <cell r="T150" t="str">
            <v>A</v>
          </cell>
          <cell r="U150"/>
          <cell r="V150" t="str">
            <v>1650000.00</v>
          </cell>
          <cell r="W150" t="str">
            <v>28</v>
          </cell>
          <cell r="X150" t="str">
            <v>SAVIA SALUD EPS</v>
          </cell>
          <cell r="Y150" t="str">
            <v>32</v>
          </cell>
          <cell r="Z150" t="str">
            <v>PORVENIR S.A.</v>
          </cell>
          <cell r="AA150" t="str">
            <v>13</v>
          </cell>
          <cell r="AB150" t="str">
            <v>COLPATRIA</v>
          </cell>
          <cell r="AC150" t="str">
            <v>006</v>
          </cell>
          <cell r="AD150" t="str">
            <v>MEC.MANT DE LLANTAS</v>
          </cell>
          <cell r="AE150" t="str">
            <v>51</v>
          </cell>
          <cell r="AF150" t="str">
            <v>DAVIVIENDA</v>
          </cell>
          <cell r="AG150" t="str">
            <v>488443867285</v>
          </cell>
          <cell r="AH150" t="str">
            <v>Ahorro</v>
          </cell>
          <cell r="AI150" t="str">
            <v>06</v>
          </cell>
          <cell r="AJ150" t="str">
            <v>COMFENALCO ANTIOQUIA</v>
          </cell>
          <cell r="AK150" t="str">
            <v>2</v>
          </cell>
          <cell r="AL150" t="str">
            <v>Consignacio</v>
          </cell>
          <cell r="AM150" t="str">
            <v>IVONNYACEVEDO@GMAIL.COM</v>
          </cell>
          <cell r="AN150" t="str">
            <v>1</v>
          </cell>
          <cell r="AO150" t="str">
            <v>10</v>
          </cell>
          <cell r="AP150" t="str">
            <v>MECANICO DE LLANTAS COMERCIAL IV</v>
          </cell>
          <cell r="AQ150" t="str">
            <v>CO00000406</v>
          </cell>
        </row>
        <row r="151">
          <cell r="B151">
            <v>36574021</v>
          </cell>
          <cell r="C151" t="str">
            <v>LA JAGUA DE IBIRICO</v>
          </cell>
          <cell r="D151" t="str">
            <v>F</v>
          </cell>
          <cell r="E151" t="str">
            <v>CALLE 3 1 72</v>
          </cell>
          <cell r="F151" t="str">
            <v>77020250</v>
          </cell>
          <cell r="G151" t="str">
            <v>EL PASO</v>
          </cell>
          <cell r="H151" t="str">
            <v>3114202281</v>
          </cell>
          <cell r="I151">
            <v>31182</v>
          </cell>
          <cell r="J151" t="str">
            <v>1639</v>
          </cell>
          <cell r="K151" t="str">
            <v>UNDER GROUND SERVICES</v>
          </cell>
          <cell r="L151" t="str">
            <v>001</v>
          </cell>
          <cell r="M151" t="str">
            <v>KAL TIRE SA DE CV SUCURSAL COLOMBIA</v>
          </cell>
          <cell r="N151" t="str">
            <v>0</v>
          </cell>
          <cell r="O151" t="str">
            <v>Normal</v>
          </cell>
          <cell r="P151">
            <v>41655</v>
          </cell>
          <cell r="Q151" t="str">
            <v>99/99/9999</v>
          </cell>
          <cell r="R151" t="str">
            <v>03</v>
          </cell>
          <cell r="S151" t="str">
            <v>FONDO NACIONAL DEL AHORRO</v>
          </cell>
          <cell r="T151" t="str">
            <v>A</v>
          </cell>
          <cell r="U151"/>
          <cell r="V151" t="str">
            <v>3460900.00</v>
          </cell>
          <cell r="W151" t="str">
            <v>03</v>
          </cell>
          <cell r="X151" t="str">
            <v>SALUD TOTAL S.A.</v>
          </cell>
          <cell r="Y151" t="str">
            <v>41</v>
          </cell>
          <cell r="Z151" t="str">
            <v>COLPENSIONES</v>
          </cell>
          <cell r="AA151" t="str">
            <v>13</v>
          </cell>
          <cell r="AB151" t="str">
            <v>COLPATRIA</v>
          </cell>
          <cell r="AC151" t="str">
            <v>003</v>
          </cell>
          <cell r="AD151" t="str">
            <v>SUPERVISORES</v>
          </cell>
          <cell r="AE151" t="str">
            <v>51</v>
          </cell>
          <cell r="AF151" t="str">
            <v>DAVIVIENDA</v>
          </cell>
          <cell r="AG151" t="str">
            <v>0550027900084289</v>
          </cell>
          <cell r="AH151" t="str">
            <v>Ahorro</v>
          </cell>
          <cell r="AI151" t="str">
            <v>03</v>
          </cell>
          <cell r="AJ151" t="str">
            <v>COMFAMILIAR DEL ATLANTICO</v>
          </cell>
          <cell r="AK151" t="str">
            <v>2</v>
          </cell>
          <cell r="AL151" t="str">
            <v>Consignacio</v>
          </cell>
          <cell r="AM151"/>
          <cell r="AN151" t="str">
            <v>0</v>
          </cell>
          <cell r="AO151" t="str">
            <v>02</v>
          </cell>
          <cell r="AP151" t="str">
            <v>SUPERVISOR SST</v>
          </cell>
          <cell r="AQ151" t="str">
            <v>CO00000115</v>
          </cell>
        </row>
        <row r="152">
          <cell r="B152">
            <v>1064111875</v>
          </cell>
          <cell r="C152" t="str">
            <v>LA JAGUA DE IBIRICO</v>
          </cell>
          <cell r="D152" t="str">
            <v>M</v>
          </cell>
          <cell r="E152" t="str">
            <v>TRANSVERSAL 2 4 201</v>
          </cell>
          <cell r="F152" t="str">
            <v>77020400</v>
          </cell>
          <cell r="G152" t="str">
            <v>LA JAGUA DE IBIRICO</v>
          </cell>
          <cell r="H152" t="str">
            <v>3225197557</v>
          </cell>
          <cell r="I152">
            <v>33211</v>
          </cell>
          <cell r="J152" t="str">
            <v>1639</v>
          </cell>
          <cell r="K152" t="str">
            <v>UNDER GROUND SERVICES</v>
          </cell>
          <cell r="L152" t="str">
            <v>001</v>
          </cell>
          <cell r="M152" t="str">
            <v>KAL TIRE SA DE CV SUCURSAL COLOMBIA</v>
          </cell>
          <cell r="N152" t="str">
            <v>0</v>
          </cell>
          <cell r="O152" t="str">
            <v>Normal</v>
          </cell>
          <cell r="P152">
            <v>44440</v>
          </cell>
          <cell r="Q152" t="str">
            <v>99/99/9999</v>
          </cell>
          <cell r="R152" t="str">
            <v>01</v>
          </cell>
          <cell r="S152" t="str">
            <v>PORVENIR</v>
          </cell>
          <cell r="T152" t="str">
            <v>A</v>
          </cell>
          <cell r="U152"/>
          <cell r="V152" t="str">
            <v>2290500.00</v>
          </cell>
          <cell r="W152" t="str">
            <v>14</v>
          </cell>
          <cell r="X152" t="str">
            <v>NUEVA EPS</v>
          </cell>
          <cell r="Y152" t="str">
            <v>57</v>
          </cell>
          <cell r="Z152" t="str">
            <v>COLFONDOS ALTO RIESGO SA</v>
          </cell>
          <cell r="AA152" t="str">
            <v>13</v>
          </cell>
          <cell r="AB152" t="str">
            <v>COLPATRIA</v>
          </cell>
          <cell r="AC152" t="str">
            <v>006</v>
          </cell>
          <cell r="AD152" t="str">
            <v>MEC.MANT DE LLANTAS</v>
          </cell>
          <cell r="AE152" t="str">
            <v>51</v>
          </cell>
          <cell r="AF152" t="str">
            <v>DAVIVIENDA</v>
          </cell>
          <cell r="AG152" t="str">
            <v>0550027900085070</v>
          </cell>
          <cell r="AH152" t="str">
            <v>Ahorro</v>
          </cell>
          <cell r="AI152" t="str">
            <v>02</v>
          </cell>
          <cell r="AJ152" t="str">
            <v>COMFACESAR</v>
          </cell>
          <cell r="AK152" t="str">
            <v>2</v>
          </cell>
          <cell r="AL152" t="str">
            <v>Consignacio</v>
          </cell>
          <cell r="AM152" t="str">
            <v>carartur-04@hotmail.com</v>
          </cell>
          <cell r="AN152" t="str">
            <v>1</v>
          </cell>
          <cell r="AO152" t="str">
            <v>03</v>
          </cell>
          <cell r="AP152" t="str">
            <v>MECANICO DE LLANTAS II</v>
          </cell>
          <cell r="AQ152" t="str">
            <v>CO00000130</v>
          </cell>
        </row>
        <row r="153">
          <cell r="B153">
            <v>12523307</v>
          </cell>
          <cell r="C153" t="str">
            <v>LA JAGUA DE IBIRICO</v>
          </cell>
          <cell r="D153" t="str">
            <v>M</v>
          </cell>
          <cell r="E153" t="str">
            <v>DIAGONAL 11 10A 21</v>
          </cell>
          <cell r="F153" t="str">
            <v>77020400</v>
          </cell>
          <cell r="G153" t="str">
            <v>LA JAGUA DE IBIRICO</v>
          </cell>
          <cell r="H153" t="str">
            <v>3126106260</v>
          </cell>
          <cell r="I153">
            <v>28070</v>
          </cell>
          <cell r="J153" t="str">
            <v>1639</v>
          </cell>
          <cell r="K153" t="str">
            <v>UNDER GROUND SERVICES</v>
          </cell>
          <cell r="L153" t="str">
            <v>001</v>
          </cell>
          <cell r="M153" t="str">
            <v>KAL TIRE SA DE CV SUCURSAL COLOMBIA</v>
          </cell>
          <cell r="N153" t="str">
            <v>0</v>
          </cell>
          <cell r="O153" t="str">
            <v>Normal</v>
          </cell>
          <cell r="P153">
            <v>44474</v>
          </cell>
          <cell r="Q153" t="str">
            <v>99/99/9999</v>
          </cell>
          <cell r="R153" t="str">
            <v>01</v>
          </cell>
          <cell r="S153" t="str">
            <v>PORVENIR</v>
          </cell>
          <cell r="T153" t="str">
            <v>A</v>
          </cell>
          <cell r="U153"/>
          <cell r="V153" t="str">
            <v>1984500.00</v>
          </cell>
          <cell r="W153" t="str">
            <v>03</v>
          </cell>
          <cell r="X153" t="str">
            <v>SALUD TOTAL S.A.</v>
          </cell>
          <cell r="Y153" t="str">
            <v>54</v>
          </cell>
          <cell r="Z153" t="str">
            <v>COLPENSIONES ALTO RIESGO</v>
          </cell>
          <cell r="AA153" t="str">
            <v>13</v>
          </cell>
          <cell r="AB153" t="str">
            <v>COLPATRIA</v>
          </cell>
          <cell r="AC153" t="str">
            <v>006</v>
          </cell>
          <cell r="AD153" t="str">
            <v>MEC.MANT DE LLANTAS</v>
          </cell>
          <cell r="AE153" t="str">
            <v>0013</v>
          </cell>
          <cell r="AF153" t="str">
            <v>BBVA</v>
          </cell>
          <cell r="AG153" t="str">
            <v>06140200101350</v>
          </cell>
          <cell r="AH153" t="str">
            <v>Ahorro</v>
          </cell>
          <cell r="AI153" t="str">
            <v>02</v>
          </cell>
          <cell r="AJ153" t="str">
            <v>COMFACESAR</v>
          </cell>
          <cell r="AK153" t="str">
            <v>2</v>
          </cell>
          <cell r="AL153" t="str">
            <v>Consignacio</v>
          </cell>
          <cell r="AM153"/>
          <cell r="AN153" t="str">
            <v>1</v>
          </cell>
          <cell r="AO153" t="str">
            <v>03</v>
          </cell>
          <cell r="AP153" t="str">
            <v>MECANICO DE LLANTAS II</v>
          </cell>
          <cell r="AQ153" t="str">
            <v>CO00000132</v>
          </cell>
        </row>
        <row r="154">
          <cell r="B154">
            <v>8571112</v>
          </cell>
          <cell r="C154" t="str">
            <v>PONEDERA</v>
          </cell>
          <cell r="D154" t="str">
            <v>M</v>
          </cell>
          <cell r="E154" t="str">
            <v>CALLE 99E 27 49</v>
          </cell>
          <cell r="F154" t="str">
            <v>77008001</v>
          </cell>
          <cell r="G154" t="str">
            <v>BARRANQUILLA</v>
          </cell>
          <cell r="H154" t="str">
            <v>3003186430</v>
          </cell>
          <cell r="I154">
            <v>25013</v>
          </cell>
          <cell r="J154" t="str">
            <v>1639</v>
          </cell>
          <cell r="K154" t="str">
            <v>UNDER GROUND SERVICES</v>
          </cell>
          <cell r="L154" t="str">
            <v>001</v>
          </cell>
          <cell r="M154" t="str">
            <v>KAL TIRE SA DE CV SUCURSAL COLOMBIA</v>
          </cell>
          <cell r="N154" t="str">
            <v>0</v>
          </cell>
          <cell r="O154" t="str">
            <v>Normal</v>
          </cell>
          <cell r="P154">
            <v>44440</v>
          </cell>
          <cell r="Q154" t="str">
            <v>99/99/9999</v>
          </cell>
          <cell r="R154" t="str">
            <v>01</v>
          </cell>
          <cell r="S154" t="str">
            <v>PORVENIR</v>
          </cell>
          <cell r="T154" t="str">
            <v>A</v>
          </cell>
          <cell r="U154"/>
          <cell r="V154" t="str">
            <v>2606400.00</v>
          </cell>
          <cell r="W154" t="str">
            <v>03</v>
          </cell>
          <cell r="X154" t="str">
            <v>SALUD TOTAL S.A.</v>
          </cell>
          <cell r="Y154" t="str">
            <v>41</v>
          </cell>
          <cell r="Z154" t="str">
            <v>COLPENSIONES</v>
          </cell>
          <cell r="AA154" t="str">
            <v>13</v>
          </cell>
          <cell r="AB154" t="str">
            <v>COLPATRIA</v>
          </cell>
          <cell r="AC154" t="str">
            <v>005</v>
          </cell>
          <cell r="AD154" t="str">
            <v>REPARADORES</v>
          </cell>
          <cell r="AE154" t="str">
            <v>51</v>
          </cell>
          <cell r="AF154" t="str">
            <v>DAVIVIENDA</v>
          </cell>
          <cell r="AG154" t="str">
            <v>0550027900084107</v>
          </cell>
          <cell r="AH154" t="str">
            <v>Ahorro</v>
          </cell>
          <cell r="AI154" t="str">
            <v>03</v>
          </cell>
          <cell r="AJ154" t="str">
            <v>COMFAMILIAR DEL ATLANTICO</v>
          </cell>
          <cell r="AK154" t="str">
            <v>2</v>
          </cell>
          <cell r="AL154" t="str">
            <v>Consignacio</v>
          </cell>
          <cell r="AM154"/>
          <cell r="AN154" t="str">
            <v>1</v>
          </cell>
          <cell r="AO154" t="str">
            <v>01</v>
          </cell>
          <cell r="AP154" t="str">
            <v>TECNICO REPARADOR OTR II</v>
          </cell>
          <cell r="AQ154" t="str">
            <v>CO00000136</v>
          </cell>
        </row>
        <row r="155">
          <cell r="B155">
            <v>1063280082</v>
          </cell>
          <cell r="C155" t="str">
            <v>MONTELIOBANO</v>
          </cell>
          <cell r="D155" t="str">
            <v>M</v>
          </cell>
          <cell r="E155" t="str">
            <v>CARRERA 9 11F 60</v>
          </cell>
          <cell r="F155" t="str">
            <v>77023466</v>
          </cell>
          <cell r="G155" t="str">
            <v>MONTELIBANO</v>
          </cell>
          <cell r="H155" t="str">
            <v>3205450660</v>
          </cell>
          <cell r="I155">
            <v>32041</v>
          </cell>
          <cell r="J155" t="str">
            <v>1639</v>
          </cell>
          <cell r="K155" t="str">
            <v>UNDER GROUND SERVICES</v>
          </cell>
          <cell r="L155" t="str">
            <v>001</v>
          </cell>
          <cell r="M155" t="str">
            <v>KAL TIRE SA DE CV SUCURSAL COLOMBIA</v>
          </cell>
          <cell r="N155" t="str">
            <v>0</v>
          </cell>
          <cell r="O155" t="str">
            <v>Normal</v>
          </cell>
          <cell r="P155">
            <v>43389</v>
          </cell>
          <cell r="Q155" t="str">
            <v>99/99/9999</v>
          </cell>
          <cell r="R155" t="str">
            <v>01</v>
          </cell>
          <cell r="S155" t="str">
            <v>PORVENIR</v>
          </cell>
          <cell r="T155" t="str">
            <v>A</v>
          </cell>
          <cell r="U155"/>
          <cell r="V155" t="str">
            <v>2290600.00</v>
          </cell>
          <cell r="W155" t="str">
            <v>05</v>
          </cell>
          <cell r="X155" t="str">
            <v>E.P.S. SANITAS S.A.</v>
          </cell>
          <cell r="Y155" t="str">
            <v>57</v>
          </cell>
          <cell r="Z155" t="str">
            <v>COLFONDOS ALTO RIESGO SA</v>
          </cell>
          <cell r="AA155" t="str">
            <v>13</v>
          </cell>
          <cell r="AB155" t="str">
            <v>COLPATRIA</v>
          </cell>
          <cell r="AC155" t="str">
            <v>006</v>
          </cell>
          <cell r="AD155" t="str">
            <v>MEC.MANT DE LLANTAS</v>
          </cell>
          <cell r="AE155" t="str">
            <v>51</v>
          </cell>
          <cell r="AF155" t="str">
            <v>DAVIVIENDA</v>
          </cell>
          <cell r="AG155" t="str">
            <v>0550027900085005</v>
          </cell>
          <cell r="AH155" t="str">
            <v>Ahorro</v>
          </cell>
          <cell r="AI155" t="str">
            <v>06</v>
          </cell>
          <cell r="AJ155" t="str">
            <v>COMFENALCO ANTIOQUIA</v>
          </cell>
          <cell r="AK155" t="str">
            <v>2</v>
          </cell>
          <cell r="AL155" t="str">
            <v>Consignacio</v>
          </cell>
          <cell r="AM155" t="str">
            <v>A_MORA68@HOTMAIL.COM</v>
          </cell>
          <cell r="AN155" t="str">
            <v>1</v>
          </cell>
          <cell r="AO155" t="str">
            <v>03</v>
          </cell>
          <cell r="AP155" t="str">
            <v>MECANICO DE LLANTAS II</v>
          </cell>
          <cell r="AQ155" t="str">
            <v>CO00000143</v>
          </cell>
        </row>
        <row r="156">
          <cell r="B156">
            <v>17977262</v>
          </cell>
          <cell r="C156" t="str">
            <v>VILLANUEVA</v>
          </cell>
          <cell r="D156" t="str">
            <v>M</v>
          </cell>
          <cell r="E156" t="str">
            <v>CARRERA 9 8 43</v>
          </cell>
          <cell r="F156" t="str">
            <v>77044874</v>
          </cell>
          <cell r="G156" t="str">
            <v>VILLANUEVA</v>
          </cell>
          <cell r="H156" t="str">
            <v>3052776448</v>
          </cell>
          <cell r="I156">
            <v>30719</v>
          </cell>
          <cell r="J156" t="str">
            <v>1639</v>
          </cell>
          <cell r="K156" t="str">
            <v>UNDER GROUND SERVICES</v>
          </cell>
          <cell r="L156" t="str">
            <v>001</v>
          </cell>
          <cell r="M156" t="str">
            <v>KAL TIRE SA DE CV SUCURSAL COLOMBIA</v>
          </cell>
          <cell r="N156" t="str">
            <v>0</v>
          </cell>
          <cell r="O156" t="str">
            <v>Normal</v>
          </cell>
          <cell r="P156">
            <v>45188</v>
          </cell>
          <cell r="Q156" t="str">
            <v>99/99/9999</v>
          </cell>
          <cell r="R156" t="str">
            <v>01</v>
          </cell>
          <cell r="S156" t="str">
            <v>PORVENIR</v>
          </cell>
          <cell r="T156" t="str">
            <v>A</v>
          </cell>
          <cell r="U156"/>
          <cell r="V156" t="str">
            <v>2606400.00</v>
          </cell>
          <cell r="W156" t="str">
            <v>14</v>
          </cell>
          <cell r="X156" t="str">
            <v>NUEVA EPS</v>
          </cell>
          <cell r="Y156" t="str">
            <v>32</v>
          </cell>
          <cell r="Z156" t="str">
            <v>PORVENIR S.A.</v>
          </cell>
          <cell r="AA156" t="str">
            <v>13</v>
          </cell>
          <cell r="AB156" t="str">
            <v>COLPATRIA</v>
          </cell>
          <cell r="AC156" t="str">
            <v>005</v>
          </cell>
          <cell r="AD156" t="str">
            <v>REPARADORES</v>
          </cell>
          <cell r="AE156" t="str">
            <v>51</v>
          </cell>
          <cell r="AF156" t="str">
            <v>DAVIVIENDA</v>
          </cell>
          <cell r="AG156" t="str">
            <v>0550027900083117</v>
          </cell>
          <cell r="AH156" t="str">
            <v>Ahorro</v>
          </cell>
          <cell r="AI156" t="str">
            <v>06</v>
          </cell>
          <cell r="AJ156" t="str">
            <v>COMFENALCO ANTIOQUIA</v>
          </cell>
          <cell r="AK156" t="str">
            <v>2</v>
          </cell>
          <cell r="AL156" t="str">
            <v>Consignacio</v>
          </cell>
          <cell r="AM156" t="str">
            <v>CLARI201130@HOTMAIL.COM</v>
          </cell>
          <cell r="AN156" t="str">
            <v>1</v>
          </cell>
          <cell r="AO156" t="str">
            <v>01</v>
          </cell>
          <cell r="AP156" t="str">
            <v>TECNICO REPARADOR OTR II</v>
          </cell>
          <cell r="AQ156" t="str">
            <v>CO00000382</v>
          </cell>
        </row>
        <row r="157">
          <cell r="B157">
            <v>1064120425</v>
          </cell>
          <cell r="C157" t="str">
            <v>LA JAGUA DE IBIRICO</v>
          </cell>
          <cell r="D157" t="str">
            <v>M</v>
          </cell>
          <cell r="E157" t="str">
            <v>DG2 TRA 1E 27</v>
          </cell>
          <cell r="F157" t="str">
            <v>77020400</v>
          </cell>
          <cell r="G157" t="str">
            <v>LA JAGUA DE IBIRICO</v>
          </cell>
          <cell r="H157" t="str">
            <v>3234456540</v>
          </cell>
          <cell r="I157">
            <v>35770</v>
          </cell>
          <cell r="J157" t="str">
            <v>1639</v>
          </cell>
          <cell r="K157" t="str">
            <v>UNDER GROUND SERVICES</v>
          </cell>
          <cell r="L157" t="str">
            <v>001</v>
          </cell>
          <cell r="M157" t="str">
            <v>KAL TIRE SA DE CV SUCURSAL COLOMBIA</v>
          </cell>
          <cell r="N157" t="str">
            <v>0</v>
          </cell>
          <cell r="O157" t="str">
            <v>Normal</v>
          </cell>
          <cell r="P157">
            <v>44697</v>
          </cell>
          <cell r="Q157" t="str">
            <v>99/99/9999</v>
          </cell>
          <cell r="R157" t="str">
            <v>01</v>
          </cell>
          <cell r="S157" t="str">
            <v>PORVENIR</v>
          </cell>
          <cell r="T157" t="str">
            <v>A</v>
          </cell>
          <cell r="U157"/>
          <cell r="V157" t="str">
            <v>1984500.00</v>
          </cell>
          <cell r="W157" t="str">
            <v>03</v>
          </cell>
          <cell r="X157" t="str">
            <v>SALUD TOTAL S.A.</v>
          </cell>
          <cell r="Y157" t="str">
            <v>55</v>
          </cell>
          <cell r="Z157" t="str">
            <v>PORVENIR ALTO RIESGO</v>
          </cell>
          <cell r="AA157" t="str">
            <v>13</v>
          </cell>
          <cell r="AB157" t="str">
            <v>COLPATRIA</v>
          </cell>
          <cell r="AC157" t="str">
            <v>006</v>
          </cell>
          <cell r="AD157" t="str">
            <v>MEC.MANT DE LLANTAS</v>
          </cell>
          <cell r="AE157" t="str">
            <v>51</v>
          </cell>
          <cell r="AF157" t="str">
            <v>DAVIVIENDA</v>
          </cell>
          <cell r="AG157" t="str">
            <v>0550027900083273</v>
          </cell>
          <cell r="AH157" t="str">
            <v>Ahorro</v>
          </cell>
          <cell r="AI157" t="str">
            <v>02</v>
          </cell>
          <cell r="AJ157" t="str">
            <v>COMFACESAR</v>
          </cell>
          <cell r="AK157" t="str">
            <v>2</v>
          </cell>
          <cell r="AL157" t="str">
            <v>Consignacio</v>
          </cell>
          <cell r="AM157"/>
          <cell r="AN157" t="str">
            <v>1</v>
          </cell>
          <cell r="AO157" t="str">
            <v>03</v>
          </cell>
          <cell r="AP157" t="str">
            <v>MECANICO DE LLANTAS II</v>
          </cell>
          <cell r="AQ157" t="str">
            <v>CO00000313</v>
          </cell>
        </row>
        <row r="158">
          <cell r="B158">
            <v>1002160541</v>
          </cell>
          <cell r="C158" t="str">
            <v>BARRANQUILLA</v>
          </cell>
          <cell r="D158" t="str">
            <v>M</v>
          </cell>
          <cell r="E158" t="str">
            <v>CALLE 12A 13</v>
          </cell>
          <cell r="F158" t="str">
            <v>77008001</v>
          </cell>
          <cell r="G158" t="str">
            <v>BARRANQUILLA</v>
          </cell>
          <cell r="H158" t="str">
            <v>3233286553</v>
          </cell>
          <cell r="I158">
            <v>34292</v>
          </cell>
          <cell r="J158" t="str">
            <v>1639</v>
          </cell>
          <cell r="K158" t="str">
            <v>UNDER GROUND SERVICES</v>
          </cell>
          <cell r="L158" t="str">
            <v>001</v>
          </cell>
          <cell r="M158" t="str">
            <v>KAL TIRE SA DE CV SUCURSAL COLOMBIA</v>
          </cell>
          <cell r="N158" t="str">
            <v>0</v>
          </cell>
          <cell r="O158" t="str">
            <v>Normal</v>
          </cell>
          <cell r="P158">
            <v>45352</v>
          </cell>
          <cell r="Q158" t="str">
            <v>99/99/9999</v>
          </cell>
          <cell r="R158" t="str">
            <v>01</v>
          </cell>
          <cell r="S158" t="str">
            <v>PORVENIR</v>
          </cell>
          <cell r="T158" t="str">
            <v>A</v>
          </cell>
          <cell r="U158"/>
          <cell r="V158" t="str">
            <v>1900000.00</v>
          </cell>
          <cell r="W158" t="str">
            <v>49</v>
          </cell>
          <cell r="X158" t="str">
            <v>COMPENSAR ENTIDAD PROMOTORA DE SALUD</v>
          </cell>
          <cell r="Y158" t="str">
            <v>32</v>
          </cell>
          <cell r="Z158" t="str">
            <v>PORVENIR S.A.</v>
          </cell>
          <cell r="AA158" t="str">
            <v>13</v>
          </cell>
          <cell r="AB158" t="str">
            <v>COLPATRIA</v>
          </cell>
          <cell r="AC158" t="str">
            <v>006</v>
          </cell>
          <cell r="AD158" t="str">
            <v>MEC.MANT DE LLANTAS</v>
          </cell>
          <cell r="AE158" t="str">
            <v>51</v>
          </cell>
          <cell r="AF158" t="str">
            <v>DAVIVIENDA</v>
          </cell>
          <cell r="AG158" t="str">
            <v>0550488443716110</v>
          </cell>
          <cell r="AH158" t="str">
            <v>Ahorro</v>
          </cell>
          <cell r="AI158" t="str">
            <v>06</v>
          </cell>
          <cell r="AJ158" t="str">
            <v>COMFENALCO ANTIOQUIA</v>
          </cell>
          <cell r="AK158" t="str">
            <v>2</v>
          </cell>
          <cell r="AL158" t="str">
            <v>Consignacio</v>
          </cell>
          <cell r="AM158" t="str">
            <v>REDONDOALFORD@GMAIL.COM</v>
          </cell>
          <cell r="AN158" t="str">
            <v>1</v>
          </cell>
          <cell r="AO158" t="str">
            <v>08</v>
          </cell>
          <cell r="AP158" t="str">
            <v>MECANICO DE LLANTAS COMERCIAL II</v>
          </cell>
          <cell r="AQ158" t="str">
            <v>CO00000176</v>
          </cell>
        </row>
        <row r="159">
          <cell r="B159">
            <v>1064109944</v>
          </cell>
          <cell r="C159" t="str">
            <v>LA JAGUA DE IBIRICO</v>
          </cell>
          <cell r="D159" t="str">
            <v>M</v>
          </cell>
          <cell r="E159" t="str">
            <v>DIAGONAL 6 TRANSVERSAL 15 14 48</v>
          </cell>
          <cell r="F159" t="str">
            <v>77020400</v>
          </cell>
          <cell r="G159" t="str">
            <v>LA JAGUA DE IBIRICO</v>
          </cell>
          <cell r="H159" t="str">
            <v>3106435157</v>
          </cell>
          <cell r="I159">
            <v>32724</v>
          </cell>
          <cell r="J159" t="str">
            <v>1639</v>
          </cell>
          <cell r="K159" t="str">
            <v>UNDER GROUND SERVICES</v>
          </cell>
          <cell r="L159" t="str">
            <v>001</v>
          </cell>
          <cell r="M159" t="str">
            <v>KAL TIRE SA DE CV SUCURSAL COLOMBIA</v>
          </cell>
          <cell r="N159" t="str">
            <v>0</v>
          </cell>
          <cell r="O159" t="str">
            <v>Normal</v>
          </cell>
          <cell r="P159">
            <v>44737</v>
          </cell>
          <cell r="Q159" t="str">
            <v>99/99/9999</v>
          </cell>
          <cell r="R159" t="str">
            <v>04</v>
          </cell>
          <cell r="S159" t="str">
            <v>PROTECCION</v>
          </cell>
          <cell r="T159" t="str">
            <v>A</v>
          </cell>
          <cell r="U159"/>
          <cell r="V159" t="str">
            <v>1984500.00</v>
          </cell>
          <cell r="W159" t="str">
            <v>05</v>
          </cell>
          <cell r="X159" t="str">
            <v>E.P.S. SANITAS S.A.</v>
          </cell>
          <cell r="Y159" t="str">
            <v>54</v>
          </cell>
          <cell r="Z159" t="str">
            <v>COLPENSIONES ALTO RIESGO</v>
          </cell>
          <cell r="AA159" t="str">
            <v>13</v>
          </cell>
          <cell r="AB159" t="str">
            <v>COLPATRIA</v>
          </cell>
          <cell r="AC159" t="str">
            <v>006</v>
          </cell>
          <cell r="AD159" t="str">
            <v>MEC.MANT DE LLANTAS</v>
          </cell>
          <cell r="AE159" t="str">
            <v>51</v>
          </cell>
          <cell r="AF159" t="str">
            <v>DAVIVIENDA</v>
          </cell>
          <cell r="AG159" t="str">
            <v>0220027900085054</v>
          </cell>
          <cell r="AH159" t="str">
            <v>Ahorro</v>
          </cell>
          <cell r="AI159" t="str">
            <v>02</v>
          </cell>
          <cell r="AJ159" t="str">
            <v>COMFACESAR</v>
          </cell>
          <cell r="AK159" t="str">
            <v>2</v>
          </cell>
          <cell r="AL159" t="str">
            <v>Consignacio</v>
          </cell>
          <cell r="AM159"/>
          <cell r="AN159" t="str">
            <v>1</v>
          </cell>
          <cell r="AO159" t="str">
            <v>03</v>
          </cell>
          <cell r="AP159" t="str">
            <v>MECANICO DE LLANTAS II</v>
          </cell>
          <cell r="AQ159" t="str">
            <v>CO00000216</v>
          </cell>
        </row>
        <row r="160">
          <cell r="B160">
            <v>1035283426</v>
          </cell>
          <cell r="C160" t="str">
            <v>BURITICA</v>
          </cell>
          <cell r="D160" t="str">
            <v>F</v>
          </cell>
          <cell r="E160" t="str">
            <v>TABACAL</v>
          </cell>
          <cell r="F160" t="str">
            <v>77005113</v>
          </cell>
          <cell r="G160" t="str">
            <v>BURITICA</v>
          </cell>
          <cell r="H160" t="str">
            <v>3225024320</v>
          </cell>
          <cell r="I160">
            <v>34379</v>
          </cell>
          <cell r="J160" t="str">
            <v>1639</v>
          </cell>
          <cell r="K160" t="str">
            <v>UNDER GROUND SERVICES</v>
          </cell>
          <cell r="L160" t="str">
            <v>001</v>
          </cell>
          <cell r="M160" t="str">
            <v>KAL TIRE SA DE CV SUCURSAL COLOMBIA</v>
          </cell>
          <cell r="N160" t="str">
            <v>0</v>
          </cell>
          <cell r="O160" t="str">
            <v>Normal</v>
          </cell>
          <cell r="P160">
            <v>45246</v>
          </cell>
          <cell r="Q160" t="str">
            <v>99/99/9999</v>
          </cell>
          <cell r="R160" t="str">
            <v>01</v>
          </cell>
          <cell r="S160" t="str">
            <v>PORVENIR</v>
          </cell>
          <cell r="T160" t="str">
            <v>A</v>
          </cell>
          <cell r="U160"/>
          <cell r="V160" t="str">
            <v>1650000.00</v>
          </cell>
          <cell r="W160" t="str">
            <v>28</v>
          </cell>
          <cell r="X160" t="str">
            <v>SAVIA SALUD EPS</v>
          </cell>
          <cell r="Y160" t="str">
            <v>32</v>
          </cell>
          <cell r="Z160" t="str">
            <v>PORVENIR S.A.</v>
          </cell>
          <cell r="AA160" t="str">
            <v>13</v>
          </cell>
          <cell r="AB160" t="str">
            <v>COLPATRIA</v>
          </cell>
          <cell r="AC160" t="str">
            <v>006</v>
          </cell>
          <cell r="AD160" t="str">
            <v>MEC.MANT DE LLANTAS</v>
          </cell>
          <cell r="AE160" t="str">
            <v>51</v>
          </cell>
          <cell r="AF160" t="str">
            <v>DAVIVIENDA</v>
          </cell>
          <cell r="AG160" t="str">
            <v>0550027900084909</v>
          </cell>
          <cell r="AH160" t="str">
            <v>Ahorro</v>
          </cell>
          <cell r="AI160" t="str">
            <v>06</v>
          </cell>
          <cell r="AJ160" t="str">
            <v>COMFENALCO ANTIOQUIA</v>
          </cell>
          <cell r="AK160" t="str">
            <v>2</v>
          </cell>
          <cell r="AL160" t="str">
            <v>Consignacio</v>
          </cell>
          <cell r="AM160" t="str">
            <v>MARIA_MARTINEZ3@KALTIRE.COM</v>
          </cell>
          <cell r="AN160" t="str">
            <v>1</v>
          </cell>
          <cell r="AO160" t="str">
            <v>11</v>
          </cell>
          <cell r="AP160" t="str">
            <v>MECANICO DE LLANTAS IV</v>
          </cell>
          <cell r="AQ160" t="str">
            <v>CO00000385</v>
          </cell>
        </row>
        <row r="161">
          <cell r="B161">
            <v>1143264534</v>
          </cell>
          <cell r="C161" t="str">
            <v>BARRANQUILLA</v>
          </cell>
          <cell r="D161" t="str">
            <v>M</v>
          </cell>
          <cell r="E161" t="str">
            <v>CARRERA 61 101 04</v>
          </cell>
          <cell r="F161" t="str">
            <v>77008001</v>
          </cell>
          <cell r="G161" t="str">
            <v>BARRANQUILLA</v>
          </cell>
          <cell r="H161" t="str">
            <v>3012680386</v>
          </cell>
          <cell r="I161">
            <v>35699</v>
          </cell>
          <cell r="J161" t="str">
            <v>1640</v>
          </cell>
          <cell r="K161" t="str">
            <v>BARRANQUILLA PORT</v>
          </cell>
          <cell r="L161" t="str">
            <v>001</v>
          </cell>
          <cell r="M161" t="str">
            <v>KAL TIRE SA DE CV SUCURSAL COLOMBIA</v>
          </cell>
          <cell r="N161" t="str">
            <v>0</v>
          </cell>
          <cell r="O161" t="str">
            <v>Normal</v>
          </cell>
          <cell r="P161">
            <v>44256</v>
          </cell>
          <cell r="Q161" t="str">
            <v>99/99/9999</v>
          </cell>
          <cell r="R161" t="str">
            <v>01</v>
          </cell>
          <cell r="S161" t="str">
            <v>PORVENIR</v>
          </cell>
          <cell r="T161" t="str">
            <v>A</v>
          </cell>
          <cell r="U161"/>
          <cell r="V161" t="str">
            <v>1571100.00</v>
          </cell>
          <cell r="W161" t="str">
            <v>03</v>
          </cell>
          <cell r="X161" t="str">
            <v>SALUD TOTAL S.A.</v>
          </cell>
          <cell r="Y161" t="str">
            <v>32</v>
          </cell>
          <cell r="Z161" t="str">
            <v>PORVENIR S.A.</v>
          </cell>
          <cell r="AA161" t="str">
            <v>13</v>
          </cell>
          <cell r="AB161" t="str">
            <v>COLPATRIA</v>
          </cell>
          <cell r="AC161" t="str">
            <v>006</v>
          </cell>
          <cell r="AD161" t="str">
            <v>MEC.MANT DE LLANTAS</v>
          </cell>
          <cell r="AE161" t="str">
            <v>51</v>
          </cell>
          <cell r="AF161" t="str">
            <v>DAVIVIENDA</v>
          </cell>
          <cell r="AG161" t="str">
            <v>0550027900085682</v>
          </cell>
          <cell r="AH161" t="str">
            <v>Ahorro</v>
          </cell>
          <cell r="AI161" t="str">
            <v>03</v>
          </cell>
          <cell r="AJ161" t="str">
            <v>COMFAMILIAR DEL ATLANTICO</v>
          </cell>
          <cell r="AK161" t="str">
            <v>2</v>
          </cell>
          <cell r="AL161" t="str">
            <v>Consignacio</v>
          </cell>
          <cell r="AM161"/>
          <cell r="AN161" t="str">
            <v>0</v>
          </cell>
          <cell r="AO161" t="str">
            <v>09</v>
          </cell>
          <cell r="AP161" t="str">
            <v>MECANICO DE LLANTAS COMERCIAL III</v>
          </cell>
          <cell r="AQ161" t="str">
            <v>CO00000266</v>
          </cell>
        </row>
        <row r="162">
          <cell r="B162">
            <v>1048281270</v>
          </cell>
          <cell r="C162" t="str">
            <v>MALAMBO</v>
          </cell>
          <cell r="D162" t="str">
            <v>M</v>
          </cell>
          <cell r="E162" t="str">
            <v>TRANSVERSAL 1D</v>
          </cell>
          <cell r="F162" t="str">
            <v>77008758</v>
          </cell>
          <cell r="G162" t="str">
            <v>SOLEDAD</v>
          </cell>
          <cell r="H162" t="str">
            <v>3003679090</v>
          </cell>
          <cell r="I162">
            <v>33061</v>
          </cell>
          <cell r="J162" t="str">
            <v>1640</v>
          </cell>
          <cell r="K162" t="str">
            <v>BARRANQUILLA PORT</v>
          </cell>
          <cell r="L162" t="str">
            <v>001</v>
          </cell>
          <cell r="M162" t="str">
            <v>KAL TIRE SA DE CV SUCURSAL COLOMBIA</v>
          </cell>
          <cell r="N162" t="str">
            <v>0</v>
          </cell>
          <cell r="O162" t="str">
            <v>Normal</v>
          </cell>
          <cell r="P162">
            <v>42248</v>
          </cell>
          <cell r="Q162" t="str">
            <v>99/99/9999</v>
          </cell>
          <cell r="R162" t="str">
            <v>04</v>
          </cell>
          <cell r="S162" t="str">
            <v>PROTECCION</v>
          </cell>
          <cell r="T162" t="str">
            <v>A</v>
          </cell>
          <cell r="U162"/>
          <cell r="V162" t="str">
            <v>1571100.00</v>
          </cell>
          <cell r="W162" t="str">
            <v>06</v>
          </cell>
          <cell r="X162" t="str">
            <v>EPS SURA (ANTES SUSALUD)</v>
          </cell>
          <cell r="Y162" t="str">
            <v>36</v>
          </cell>
          <cell r="Z162" t="str">
            <v>COLFONDOS S.A.</v>
          </cell>
          <cell r="AA162" t="str">
            <v>13</v>
          </cell>
          <cell r="AB162" t="str">
            <v>COLPATRIA</v>
          </cell>
          <cell r="AC162" t="str">
            <v>006</v>
          </cell>
          <cell r="AD162" t="str">
            <v>MEC.MANT DE LLANTAS</v>
          </cell>
          <cell r="AE162" t="str">
            <v>51</v>
          </cell>
          <cell r="AF162" t="str">
            <v>DAVIVIENDA</v>
          </cell>
          <cell r="AG162" t="str">
            <v>0550027900084958</v>
          </cell>
          <cell r="AH162" t="str">
            <v>Ahorro</v>
          </cell>
          <cell r="AI162" t="str">
            <v>03</v>
          </cell>
          <cell r="AJ162" t="str">
            <v>COMFAMILIAR DEL ATLANTICO</v>
          </cell>
          <cell r="AK162" t="str">
            <v>2</v>
          </cell>
          <cell r="AL162" t="str">
            <v>Consignacio</v>
          </cell>
          <cell r="AM162"/>
          <cell r="AN162" t="str">
            <v>0</v>
          </cell>
          <cell r="AO162" t="str">
            <v>09</v>
          </cell>
          <cell r="AP162" t="str">
            <v>MECANICO DE LLANTAS COMERCIAL III</v>
          </cell>
          <cell r="AQ162" t="str">
            <v>CO00000045</v>
          </cell>
        </row>
        <row r="163">
          <cell r="B163">
            <v>72053887</v>
          </cell>
          <cell r="C163" t="str">
            <v>MALAMBO</v>
          </cell>
          <cell r="D163" t="str">
            <v>M</v>
          </cell>
          <cell r="E163" t="str">
            <v>CALLE 12 1 SUR 12</v>
          </cell>
          <cell r="F163" t="str">
            <v>77008433</v>
          </cell>
          <cell r="G163" t="str">
            <v>MALAMBO</v>
          </cell>
          <cell r="H163" t="str">
            <v>3045911553</v>
          </cell>
          <cell r="I163">
            <v>30495</v>
          </cell>
          <cell r="J163" t="str">
            <v>1640</v>
          </cell>
          <cell r="K163" t="str">
            <v>BARRANQUILLA PORT</v>
          </cell>
          <cell r="L163" t="str">
            <v>001</v>
          </cell>
          <cell r="M163" t="str">
            <v>KAL TIRE SA DE CV SUCURSAL COLOMBIA</v>
          </cell>
          <cell r="N163" t="str">
            <v>0</v>
          </cell>
          <cell r="O163" t="str">
            <v>Normal</v>
          </cell>
          <cell r="P163">
            <v>40725</v>
          </cell>
          <cell r="Q163" t="str">
            <v>99/99/9999</v>
          </cell>
          <cell r="R163" t="str">
            <v>03</v>
          </cell>
          <cell r="S163" t="str">
            <v>FONDO NACIONAL DEL AHORRO</v>
          </cell>
          <cell r="T163" t="str">
            <v>A</v>
          </cell>
          <cell r="U163"/>
          <cell r="V163" t="str">
            <v>1749000.00</v>
          </cell>
          <cell r="W163" t="str">
            <v>03</v>
          </cell>
          <cell r="X163" t="str">
            <v>SALUD TOTAL S.A.</v>
          </cell>
          <cell r="Y163" t="str">
            <v>36</v>
          </cell>
          <cell r="Z163" t="str">
            <v>COLFONDOS S.A.</v>
          </cell>
          <cell r="AA163" t="str">
            <v>13</v>
          </cell>
          <cell r="AB163" t="str">
            <v>COLPATRIA</v>
          </cell>
          <cell r="AC163" t="str">
            <v>006</v>
          </cell>
          <cell r="AD163" t="str">
            <v>MEC.MANT DE LLANTAS</v>
          </cell>
          <cell r="AE163" t="str">
            <v>51</v>
          </cell>
          <cell r="AF163" t="str">
            <v>DAVIVIENDA</v>
          </cell>
          <cell r="AG163" t="str">
            <v>0550027900084370</v>
          </cell>
          <cell r="AH163" t="str">
            <v>Ahorro</v>
          </cell>
          <cell r="AI163" t="str">
            <v>03</v>
          </cell>
          <cell r="AJ163" t="str">
            <v>COMFAMILIAR DEL ATLANTICO</v>
          </cell>
          <cell r="AK163" t="str">
            <v>2</v>
          </cell>
          <cell r="AL163" t="str">
            <v>Consignacio</v>
          </cell>
          <cell r="AM163"/>
          <cell r="AN163" t="str">
            <v>1</v>
          </cell>
          <cell r="AO163" t="str">
            <v>09</v>
          </cell>
          <cell r="AP163" t="str">
            <v>MECANICO DE LLANTAS COMERCIAL III</v>
          </cell>
          <cell r="AQ163" t="str">
            <v>CO00000057</v>
          </cell>
        </row>
        <row r="164">
          <cell r="B164">
            <v>1234092017</v>
          </cell>
          <cell r="C164" t="str">
            <v>BARRANQUILLA</v>
          </cell>
          <cell r="D164" t="str">
            <v>M</v>
          </cell>
          <cell r="E164" t="str">
            <v>KRA 9 50 26</v>
          </cell>
          <cell r="F164" t="str">
            <v>77008758</v>
          </cell>
          <cell r="G164" t="str">
            <v>SOLEDAD</v>
          </cell>
          <cell r="H164" t="str">
            <v>3015044420</v>
          </cell>
          <cell r="I164">
            <v>36010</v>
          </cell>
          <cell r="J164" t="str">
            <v>1640</v>
          </cell>
          <cell r="K164" t="str">
            <v>BARRANQUILLA PORT</v>
          </cell>
          <cell r="L164" t="str">
            <v>001</v>
          </cell>
          <cell r="M164" t="str">
            <v>KAL TIRE SA DE CV SUCURSAL COLOMBIA</v>
          </cell>
          <cell r="N164" t="str">
            <v>0</v>
          </cell>
          <cell r="O164" t="str">
            <v>Normal</v>
          </cell>
          <cell r="P164">
            <v>43545</v>
          </cell>
          <cell r="Q164" t="str">
            <v>99/99/9999</v>
          </cell>
          <cell r="R164" t="str">
            <v>01</v>
          </cell>
          <cell r="S164" t="str">
            <v>PORVENIR</v>
          </cell>
          <cell r="T164" t="str">
            <v>A</v>
          </cell>
          <cell r="U164"/>
          <cell r="V164" t="str">
            <v>1571100.00</v>
          </cell>
          <cell r="W164" t="str">
            <v>06</v>
          </cell>
          <cell r="X164" t="str">
            <v>EPS SURA (ANTES SUSALUD)</v>
          </cell>
          <cell r="Y164" t="str">
            <v>32</v>
          </cell>
          <cell r="Z164" t="str">
            <v>PORVENIR S.A.</v>
          </cell>
          <cell r="AA164" t="str">
            <v>13</v>
          </cell>
          <cell r="AB164" t="str">
            <v>COLPATRIA</v>
          </cell>
          <cell r="AC164" t="str">
            <v>006</v>
          </cell>
          <cell r="AD164" t="str">
            <v>MEC.MANT DE LLANTAS</v>
          </cell>
          <cell r="AE164" t="str">
            <v>51</v>
          </cell>
          <cell r="AF164" t="str">
            <v>DAVIVIENDA</v>
          </cell>
          <cell r="AG164" t="str">
            <v>0550027900085757</v>
          </cell>
          <cell r="AH164" t="str">
            <v>Ahorro</v>
          </cell>
          <cell r="AI164" t="str">
            <v>03</v>
          </cell>
          <cell r="AJ164" t="str">
            <v>COMFAMILIAR DEL ATLANTICO</v>
          </cell>
          <cell r="AK164" t="str">
            <v>2</v>
          </cell>
          <cell r="AL164" t="str">
            <v>Consignacio</v>
          </cell>
          <cell r="AM164" t="str">
            <v>DANIELLIZCANO2010@HOTMAIL.COM</v>
          </cell>
          <cell r="AN164" t="str">
            <v>0</v>
          </cell>
          <cell r="AO164" t="str">
            <v>09</v>
          </cell>
          <cell r="AP164" t="str">
            <v>MECANICO DE LLANTAS COMERCIAL III</v>
          </cell>
          <cell r="AQ164" t="str">
            <v>CO00000104</v>
          </cell>
        </row>
        <row r="165">
          <cell r="B165">
            <v>1140903084</v>
          </cell>
          <cell r="C165" t="str">
            <v>BARRANQUILLA</v>
          </cell>
          <cell r="D165" t="str">
            <v>M</v>
          </cell>
          <cell r="E165" t="str">
            <v>TRANSV 43C</v>
          </cell>
          <cell r="F165" t="str">
            <v>77008001</v>
          </cell>
          <cell r="G165" t="str">
            <v>BARRANQUILLA</v>
          </cell>
          <cell r="H165" t="str">
            <v>3006644730</v>
          </cell>
          <cell r="I165">
            <v>36329</v>
          </cell>
          <cell r="J165" t="str">
            <v>1640</v>
          </cell>
          <cell r="K165" t="str">
            <v>BARRANQUILLA PORT</v>
          </cell>
          <cell r="L165" t="str">
            <v>001</v>
          </cell>
          <cell r="M165" t="str">
            <v>KAL TIRE SA DE CV SUCURSAL COLOMBIA</v>
          </cell>
          <cell r="N165" t="str">
            <v>0</v>
          </cell>
          <cell r="O165" t="str">
            <v>Normal</v>
          </cell>
          <cell r="P165">
            <v>44676</v>
          </cell>
          <cell r="Q165" t="str">
            <v>99/99/9999</v>
          </cell>
          <cell r="R165" t="str">
            <v>04</v>
          </cell>
          <cell r="S165" t="str">
            <v>PROTECCION</v>
          </cell>
          <cell r="T165" t="str">
            <v>A</v>
          </cell>
          <cell r="U165"/>
          <cell r="V165" t="str">
            <v>2732000.00</v>
          </cell>
          <cell r="W165" t="str">
            <v>06</v>
          </cell>
          <cell r="X165" t="str">
            <v>EPS SURA (ANTES SUSALUD)</v>
          </cell>
          <cell r="Y165" t="str">
            <v>31</v>
          </cell>
          <cell r="Z165" t="str">
            <v>PROTECCION S.A.</v>
          </cell>
          <cell r="AA165" t="str">
            <v>13</v>
          </cell>
          <cell r="AB165" t="str">
            <v>COLPATRIA</v>
          </cell>
          <cell r="AC165" t="str">
            <v>003</v>
          </cell>
          <cell r="AD165" t="str">
            <v>SUPERVISORES</v>
          </cell>
          <cell r="AE165" t="str">
            <v>51</v>
          </cell>
          <cell r="AF165" t="str">
            <v>DAVIVIENDA</v>
          </cell>
          <cell r="AG165" t="str">
            <v>0550027900085674</v>
          </cell>
          <cell r="AH165" t="str">
            <v>Ahorro</v>
          </cell>
          <cell r="AI165" t="str">
            <v>03</v>
          </cell>
          <cell r="AJ165" t="str">
            <v>COMFAMILIAR DEL ATLANTICO</v>
          </cell>
          <cell r="AK165" t="str">
            <v>2</v>
          </cell>
          <cell r="AL165" t="str">
            <v>Consignacio</v>
          </cell>
          <cell r="AM165" t="str">
            <v>WILLIAM_MESA@KALTIRE.COM</v>
          </cell>
          <cell r="AN165" t="str">
            <v>0</v>
          </cell>
          <cell r="AO165" t="str">
            <v>01</v>
          </cell>
          <cell r="AP165" t="str">
            <v>SUPERVISOR DE PROYECTO</v>
          </cell>
          <cell r="AQ165" t="str">
            <v>CO00000311</v>
          </cell>
        </row>
        <row r="166">
          <cell r="B166">
            <v>1129543076</v>
          </cell>
          <cell r="C166" t="str">
            <v>BARRANQUILLA</v>
          </cell>
          <cell r="D166" t="str">
            <v>M</v>
          </cell>
          <cell r="E166" t="str">
            <v>CR 20 26 30</v>
          </cell>
          <cell r="F166" t="str">
            <v>77008001</v>
          </cell>
          <cell r="G166" t="str">
            <v>BARRANQUILLA</v>
          </cell>
          <cell r="H166" t="str">
            <v>3022169481</v>
          </cell>
          <cell r="I166">
            <v>38411</v>
          </cell>
          <cell r="J166" t="str">
            <v>1640</v>
          </cell>
          <cell r="K166" t="str">
            <v>BARRANQUILLA PORT</v>
          </cell>
          <cell r="L166" t="str">
            <v>001</v>
          </cell>
          <cell r="M166" t="str">
            <v>KAL TIRE SA DE CV SUCURSAL COLOMBIA</v>
          </cell>
          <cell r="N166" t="str">
            <v>0</v>
          </cell>
          <cell r="O166" t="str">
            <v>Normal</v>
          </cell>
          <cell r="P166">
            <v>45252</v>
          </cell>
          <cell r="Q166" t="str">
            <v>99/99/9999</v>
          </cell>
          <cell r="R166"/>
          <cell r="S166" t="str">
            <v>FONDOS DE CESANTIAS NO EXISTE</v>
          </cell>
          <cell r="T166" t="str">
            <v>A</v>
          </cell>
          <cell r="U166"/>
          <cell r="V166" t="str">
            <v>1300000.00</v>
          </cell>
          <cell r="W166" t="str">
            <v>24</v>
          </cell>
          <cell r="X166" t="str">
            <v>COOSALUD ESS</v>
          </cell>
          <cell r="Y166" t="str">
            <v>98</v>
          </cell>
          <cell r="Z166" t="str">
            <v>AFP PARA APRENDICES</v>
          </cell>
          <cell r="AA166" t="str">
            <v>13</v>
          </cell>
          <cell r="AB166" t="str">
            <v>COLPATRIA</v>
          </cell>
          <cell r="AC166" t="str">
            <v>0011</v>
          </cell>
          <cell r="AD166" t="str">
            <v>APRENDIZ SENA</v>
          </cell>
          <cell r="AE166" t="str">
            <v>0013</v>
          </cell>
          <cell r="AF166" t="str">
            <v>BBVA</v>
          </cell>
          <cell r="AG166" t="str">
            <v>06200200002769</v>
          </cell>
          <cell r="AH166" t="str">
            <v>Ahorro</v>
          </cell>
          <cell r="AI166" t="str">
            <v>99</v>
          </cell>
          <cell r="AJ166" t="str">
            <v>CAJA APRENDIZ</v>
          </cell>
          <cell r="AK166" t="str">
            <v>2</v>
          </cell>
          <cell r="AL166" t="str">
            <v>Consignacio</v>
          </cell>
          <cell r="AM166" t="str">
            <v>LUISPOLORAMOS0228@GMAIL.COM</v>
          </cell>
          <cell r="AN166" t="str">
            <v>0</v>
          </cell>
          <cell r="AO166" t="str">
            <v>02</v>
          </cell>
          <cell r="AP166" t="str">
            <v>APRENDIZ SENA</v>
          </cell>
          <cell r="AQ166" t="str">
            <v>CO00000384</v>
          </cell>
        </row>
        <row r="167">
          <cell r="B167">
            <v>1004279958</v>
          </cell>
          <cell r="C167" t="str">
            <v>PLATO</v>
          </cell>
          <cell r="D167" t="str">
            <v>M</v>
          </cell>
          <cell r="E167" t="str">
            <v>CALLE 52</v>
          </cell>
          <cell r="F167" t="str">
            <v>77008001</v>
          </cell>
          <cell r="G167" t="str">
            <v>BARRANQUILLA</v>
          </cell>
          <cell r="H167" t="str">
            <v>3104235708</v>
          </cell>
          <cell r="I167">
            <v>33363</v>
          </cell>
          <cell r="J167" t="str">
            <v>1640</v>
          </cell>
          <cell r="K167" t="str">
            <v>BARRANQUILLA PORT</v>
          </cell>
          <cell r="L167" t="str">
            <v>001</v>
          </cell>
          <cell r="M167" t="str">
            <v>KAL TIRE SA DE CV SUCURSAL COLOMBIA</v>
          </cell>
          <cell r="N167" t="str">
            <v>0</v>
          </cell>
          <cell r="O167" t="str">
            <v>Normal</v>
          </cell>
          <cell r="P167">
            <v>44256</v>
          </cell>
          <cell r="Q167" t="str">
            <v>99/99/9999</v>
          </cell>
          <cell r="R167" t="str">
            <v>01</v>
          </cell>
          <cell r="S167" t="str">
            <v>PORVENIR</v>
          </cell>
          <cell r="T167" t="str">
            <v>A</v>
          </cell>
          <cell r="U167"/>
          <cell r="V167" t="str">
            <v>1571100.00</v>
          </cell>
          <cell r="W167" t="str">
            <v>21</v>
          </cell>
          <cell r="X167" t="str">
            <v>MUTUAL SER</v>
          </cell>
          <cell r="Y167" t="str">
            <v>32</v>
          </cell>
          <cell r="Z167" t="str">
            <v>PORVENIR S.A.</v>
          </cell>
          <cell r="AA167" t="str">
            <v>13</v>
          </cell>
          <cell r="AB167" t="str">
            <v>COLPATRIA</v>
          </cell>
          <cell r="AC167" t="str">
            <v>006</v>
          </cell>
          <cell r="AD167" t="str">
            <v>MEC.MANT DE LLANTAS</v>
          </cell>
          <cell r="AE167" t="str">
            <v>51</v>
          </cell>
          <cell r="AF167" t="str">
            <v>DAVIVIENDA</v>
          </cell>
          <cell r="AG167" t="str">
            <v>0550027900084792</v>
          </cell>
          <cell r="AH167" t="str">
            <v>Ahorro</v>
          </cell>
          <cell r="AI167" t="str">
            <v>03</v>
          </cell>
          <cell r="AJ167" t="str">
            <v>COMFAMILIAR DEL ATLANTICO</v>
          </cell>
          <cell r="AK167" t="str">
            <v>2</v>
          </cell>
          <cell r="AL167" t="str">
            <v>Consignacio</v>
          </cell>
          <cell r="AM167"/>
          <cell r="AN167" t="str">
            <v>0</v>
          </cell>
          <cell r="AO167" t="str">
            <v>09</v>
          </cell>
          <cell r="AP167" t="str">
            <v>MECANICO DE LLANTAS COMERCIAL III</v>
          </cell>
          <cell r="AQ167" t="str">
            <v>CO00000265</v>
          </cell>
        </row>
        <row r="168">
          <cell r="B168">
            <v>7602443</v>
          </cell>
          <cell r="C168" t="str">
            <v>SANTA MARTA</v>
          </cell>
          <cell r="D168" t="str">
            <v>M</v>
          </cell>
          <cell r="E168" t="str">
            <v>BARRANQUILLA</v>
          </cell>
          <cell r="F168" t="str">
            <v>77008001</v>
          </cell>
          <cell r="G168" t="str">
            <v>BARRANQUILLA</v>
          </cell>
          <cell r="H168"/>
          <cell r="I168">
            <v>29175</v>
          </cell>
          <cell r="J168" t="str">
            <v>1640</v>
          </cell>
          <cell r="K168" t="str">
            <v>BARRANQUILLA PORT</v>
          </cell>
          <cell r="L168" t="str">
            <v>001</v>
          </cell>
          <cell r="M168" t="str">
            <v>KAL TIRE SA DE CV SUCURSAL COLOMBIA</v>
          </cell>
          <cell r="N168" t="str">
            <v>0</v>
          </cell>
          <cell r="O168" t="str">
            <v>Normal</v>
          </cell>
          <cell r="P168">
            <v>43360</v>
          </cell>
          <cell r="Q168" t="str">
            <v>99/99/9999</v>
          </cell>
          <cell r="R168" t="str">
            <v>01</v>
          </cell>
          <cell r="S168" t="str">
            <v>PORVENIR</v>
          </cell>
          <cell r="T168" t="str">
            <v>A</v>
          </cell>
          <cell r="U168"/>
          <cell r="V168" t="str">
            <v>1571100.00</v>
          </cell>
          <cell r="W168" t="str">
            <v>03</v>
          </cell>
          <cell r="X168" t="str">
            <v>SALUD TOTAL S.A.</v>
          </cell>
          <cell r="Y168" t="str">
            <v>36</v>
          </cell>
          <cell r="Z168" t="str">
            <v>COLFONDOS S.A.</v>
          </cell>
          <cell r="AA168" t="str">
            <v>13</v>
          </cell>
          <cell r="AB168" t="str">
            <v>COLPATRIA</v>
          </cell>
          <cell r="AC168" t="str">
            <v>006</v>
          </cell>
          <cell r="AD168" t="str">
            <v>MEC.MANT DE LLANTAS</v>
          </cell>
          <cell r="AE168" t="str">
            <v>51</v>
          </cell>
          <cell r="AF168" t="str">
            <v>DAVIVIENDA</v>
          </cell>
          <cell r="AG168" t="str">
            <v>0550027900084099</v>
          </cell>
          <cell r="AH168" t="str">
            <v>Ahorro</v>
          </cell>
          <cell r="AI168" t="str">
            <v>03</v>
          </cell>
          <cell r="AJ168" t="str">
            <v>COMFAMILIAR DEL ATLANTICO</v>
          </cell>
          <cell r="AK168" t="str">
            <v>2</v>
          </cell>
          <cell r="AL168" t="str">
            <v>Consignacio</v>
          </cell>
          <cell r="AM168" t="str">
            <v>ERWING_VANEGAS@KALTIRE.COM</v>
          </cell>
          <cell r="AN168" t="str">
            <v>0</v>
          </cell>
          <cell r="AO168" t="str">
            <v>09</v>
          </cell>
          <cell r="AP168" t="str">
            <v>MECANICO DE LLANTAS COMERCIAL III</v>
          </cell>
          <cell r="AQ168" t="str">
            <v>CO00000214</v>
          </cell>
        </row>
        <row r="169">
          <cell r="B169">
            <v>1129542694</v>
          </cell>
          <cell r="C169" t="str">
            <v>BARRANQUILLA</v>
          </cell>
          <cell r="D169" t="str">
            <v>M</v>
          </cell>
          <cell r="E169" t="str">
            <v>CRA 6C</v>
          </cell>
          <cell r="F169" t="str">
            <v>77008001</v>
          </cell>
          <cell r="G169" t="str">
            <v>BARRANQUILLA</v>
          </cell>
          <cell r="H169" t="str">
            <v>3207692351</v>
          </cell>
          <cell r="I169">
            <v>32643</v>
          </cell>
          <cell r="J169" t="str">
            <v>1640</v>
          </cell>
          <cell r="K169" t="str">
            <v>BARRANQUILLA PORT</v>
          </cell>
          <cell r="L169" t="str">
            <v>001</v>
          </cell>
          <cell r="M169" t="str">
            <v>KAL TIRE SA DE CV SUCURSAL COLOMBIA</v>
          </cell>
          <cell r="N169" t="str">
            <v>0</v>
          </cell>
          <cell r="O169" t="str">
            <v>Normal</v>
          </cell>
          <cell r="P169">
            <v>44348</v>
          </cell>
          <cell r="Q169" t="str">
            <v>99/99/9999</v>
          </cell>
          <cell r="R169" t="str">
            <v>01</v>
          </cell>
          <cell r="S169" t="str">
            <v>PORVENIR</v>
          </cell>
          <cell r="T169" t="str">
            <v>A</v>
          </cell>
          <cell r="U169"/>
          <cell r="V169" t="str">
            <v>1571100.00</v>
          </cell>
          <cell r="W169" t="str">
            <v>03</v>
          </cell>
          <cell r="X169" t="str">
            <v>SALUD TOTAL S.A.</v>
          </cell>
          <cell r="Y169" t="str">
            <v>32</v>
          </cell>
          <cell r="Z169" t="str">
            <v>PORVENIR S.A.</v>
          </cell>
          <cell r="AA169" t="str">
            <v>13</v>
          </cell>
          <cell r="AB169" t="str">
            <v>COLPATRIA</v>
          </cell>
          <cell r="AC169" t="str">
            <v>006</v>
          </cell>
          <cell r="AD169" t="str">
            <v>MEC.MANT DE LLANTAS</v>
          </cell>
          <cell r="AE169" t="str">
            <v>51</v>
          </cell>
          <cell r="AF169" t="str">
            <v>DAVIVIENDA</v>
          </cell>
          <cell r="AG169" t="str">
            <v>0550027900085625</v>
          </cell>
          <cell r="AH169" t="str">
            <v>Ahorro</v>
          </cell>
          <cell r="AI169" t="str">
            <v>03</v>
          </cell>
          <cell r="AJ169" t="str">
            <v>COMFAMILIAR DEL ATLANTICO</v>
          </cell>
          <cell r="AK169" t="str">
            <v>2</v>
          </cell>
          <cell r="AL169" t="str">
            <v>Consignacio</v>
          </cell>
          <cell r="AM169" t="str">
            <v>GEORVA_1@HOTMAIL.COM</v>
          </cell>
          <cell r="AN169" t="str">
            <v>0</v>
          </cell>
          <cell r="AO169" t="str">
            <v>09</v>
          </cell>
          <cell r="AP169" t="str">
            <v>MECANICO DE LLANTAS COMERCIAL III</v>
          </cell>
          <cell r="AQ169" t="str">
            <v>CO00000272</v>
          </cell>
        </row>
        <row r="170">
          <cell r="B170">
            <v>72238196</v>
          </cell>
          <cell r="C170" t="str">
            <v>BARRANQUILLA</v>
          </cell>
          <cell r="D170" t="str">
            <v>M</v>
          </cell>
          <cell r="E170" t="str">
            <v>CRA 25 No 87 51</v>
          </cell>
          <cell r="F170" t="str">
            <v>77008001</v>
          </cell>
          <cell r="G170" t="str">
            <v>BARRANQUILLA</v>
          </cell>
          <cell r="H170" t="str">
            <v>3156304315</v>
          </cell>
          <cell r="I170">
            <v>28515</v>
          </cell>
          <cell r="J170" t="str">
            <v>1642</v>
          </cell>
          <cell r="K170" t="str">
            <v>ECUADOR</v>
          </cell>
          <cell r="L170" t="str">
            <v>001</v>
          </cell>
          <cell r="M170" t="str">
            <v>KAL TIRE SA DE CV SUCURSAL COLOMBIA</v>
          </cell>
          <cell r="N170" t="str">
            <v>0</v>
          </cell>
          <cell r="O170" t="str">
            <v>Normal</v>
          </cell>
          <cell r="P170">
            <v>41671</v>
          </cell>
          <cell r="Q170" t="str">
            <v>99/99/9999</v>
          </cell>
          <cell r="R170" t="str">
            <v>01</v>
          </cell>
          <cell r="S170" t="str">
            <v>PORVENIR</v>
          </cell>
          <cell r="T170" t="str">
            <v>A</v>
          </cell>
          <cell r="U170"/>
          <cell r="V170" t="str">
            <v>2939700.00</v>
          </cell>
          <cell r="W170" t="str">
            <v>03</v>
          </cell>
          <cell r="X170" t="str">
            <v>SALUD TOTAL S.A.</v>
          </cell>
          <cell r="Y170" t="str">
            <v>32</v>
          </cell>
          <cell r="Z170" t="str">
            <v>PORVENIR S.A.</v>
          </cell>
          <cell r="AA170" t="str">
            <v>13</v>
          </cell>
          <cell r="AB170" t="str">
            <v>COLPATRIA</v>
          </cell>
          <cell r="AC170" t="str">
            <v>005</v>
          </cell>
          <cell r="AD170" t="str">
            <v>REPARADORES</v>
          </cell>
          <cell r="AE170" t="str">
            <v>0013</v>
          </cell>
          <cell r="AF170" t="str">
            <v>BBVA</v>
          </cell>
          <cell r="AG170" t="str">
            <v>06140200018265</v>
          </cell>
          <cell r="AH170" t="str">
            <v>Ahorro</v>
          </cell>
          <cell r="AI170" t="str">
            <v>03</v>
          </cell>
          <cell r="AJ170" t="str">
            <v>COMFAMILIAR DEL ATLANTICO</v>
          </cell>
          <cell r="AK170" t="str">
            <v>2</v>
          </cell>
          <cell r="AL170" t="str">
            <v>Consignacio</v>
          </cell>
          <cell r="AM170"/>
          <cell r="AN170" t="str">
            <v>1</v>
          </cell>
          <cell r="AO170" t="str">
            <v>03</v>
          </cell>
          <cell r="AP170" t="str">
            <v>TECNICO REPARADOR OTR I</v>
          </cell>
          <cell r="AQ170" t="str">
            <v>CO00000026</v>
          </cell>
        </row>
        <row r="171">
          <cell r="B171">
            <v>77091320</v>
          </cell>
          <cell r="C171" t="str">
            <v>VALLEDUPAR</v>
          </cell>
          <cell r="D171" t="str">
            <v>M</v>
          </cell>
          <cell r="E171" t="str">
            <v>CALLE 7 No 19A 65</v>
          </cell>
          <cell r="F171" t="str">
            <v>77020001</v>
          </cell>
          <cell r="G171" t="str">
            <v>VALLEDUPAR</v>
          </cell>
          <cell r="H171" t="str">
            <v>3173170554</v>
          </cell>
          <cell r="I171">
            <v>29863</v>
          </cell>
          <cell r="J171" t="str">
            <v>1642</v>
          </cell>
          <cell r="K171" t="str">
            <v>ECUADOR</v>
          </cell>
          <cell r="L171" t="str">
            <v>001</v>
          </cell>
          <cell r="M171" t="str">
            <v>KAL TIRE SA DE CV SUCURSAL COLOMBIA</v>
          </cell>
          <cell r="N171" t="str">
            <v>0</v>
          </cell>
          <cell r="O171" t="str">
            <v>Normal</v>
          </cell>
          <cell r="P171">
            <v>45328</v>
          </cell>
          <cell r="Q171" t="str">
            <v>99/99/9999</v>
          </cell>
          <cell r="R171" t="str">
            <v>01</v>
          </cell>
          <cell r="S171" t="str">
            <v>PORVENIR</v>
          </cell>
          <cell r="T171" t="str">
            <v>A</v>
          </cell>
          <cell r="U171"/>
          <cell r="V171" t="str">
            <v>2960000.00</v>
          </cell>
          <cell r="W171" t="str">
            <v>03</v>
          </cell>
          <cell r="X171" t="str">
            <v>SALUD TOTAL S.A.</v>
          </cell>
          <cell r="Y171" t="str">
            <v>41</v>
          </cell>
          <cell r="Z171" t="str">
            <v>COLPENSIONES</v>
          </cell>
          <cell r="AA171" t="str">
            <v>13</v>
          </cell>
          <cell r="AB171" t="str">
            <v>COLPATRIA</v>
          </cell>
          <cell r="AC171" t="str">
            <v>006</v>
          </cell>
          <cell r="AD171" t="str">
            <v>MEC.MANT DE LLANTAS</v>
          </cell>
          <cell r="AE171" t="str">
            <v>0013</v>
          </cell>
          <cell r="AF171" t="str">
            <v>BBVA</v>
          </cell>
          <cell r="AG171" t="str">
            <v>09380200168002</v>
          </cell>
          <cell r="AH171" t="str">
            <v>Ahorro</v>
          </cell>
          <cell r="AI171" t="str">
            <v>02</v>
          </cell>
          <cell r="AJ171" t="str">
            <v>COMFACESAR</v>
          </cell>
          <cell r="AK171" t="str">
            <v>2</v>
          </cell>
          <cell r="AL171" t="str">
            <v>Consignacio</v>
          </cell>
          <cell r="AM171" t="str">
            <v>johnniewalker_440@HOTMAIL.COM</v>
          </cell>
          <cell r="AN171" t="str">
            <v>1</v>
          </cell>
          <cell r="AO171" t="str">
            <v>02</v>
          </cell>
          <cell r="AP171" t="str">
            <v>MECANICO DE LLANTAS I</v>
          </cell>
          <cell r="AQ171" t="str">
            <v>CO00000397</v>
          </cell>
        </row>
        <row r="172">
          <cell r="B172">
            <v>1065894862</v>
          </cell>
          <cell r="C172" t="str">
            <v>AGUACHICA</v>
          </cell>
          <cell r="D172" t="str">
            <v>M</v>
          </cell>
          <cell r="E172" t="str">
            <v>CRA 14 7 48</v>
          </cell>
          <cell r="F172" t="str">
            <v>77020011</v>
          </cell>
          <cell r="G172" t="str">
            <v>AGUACHICA</v>
          </cell>
          <cell r="H172" t="str">
            <v>3046395772</v>
          </cell>
          <cell r="I172">
            <v>34069</v>
          </cell>
          <cell r="J172" t="str">
            <v>1642</v>
          </cell>
          <cell r="K172" t="str">
            <v>ECUADOR</v>
          </cell>
          <cell r="L172" t="str">
            <v>001</v>
          </cell>
          <cell r="M172" t="str">
            <v>KAL TIRE SA DE CV SUCURSAL COLOMBIA</v>
          </cell>
          <cell r="N172" t="str">
            <v>0</v>
          </cell>
          <cell r="O172" t="str">
            <v>Normal</v>
          </cell>
          <cell r="P172">
            <v>44256</v>
          </cell>
          <cell r="Q172" t="str">
            <v>99/99/9999</v>
          </cell>
          <cell r="R172" t="str">
            <v>01</v>
          </cell>
          <cell r="S172" t="str">
            <v>PORVENIR</v>
          </cell>
          <cell r="T172" t="str">
            <v>A</v>
          </cell>
          <cell r="U172"/>
          <cell r="V172" t="str">
            <v>4371200.00</v>
          </cell>
          <cell r="W172" t="str">
            <v>05</v>
          </cell>
          <cell r="X172" t="str">
            <v>E.P.S. SANITAS S.A.</v>
          </cell>
          <cell r="Y172" t="str">
            <v>32</v>
          </cell>
          <cell r="Z172" t="str">
            <v>PORVENIR S.A.</v>
          </cell>
          <cell r="AA172" t="str">
            <v>13</v>
          </cell>
          <cell r="AB172" t="str">
            <v>COLPATRIA</v>
          </cell>
          <cell r="AC172" t="str">
            <v>011</v>
          </cell>
          <cell r="AD172" t="str">
            <v>COORDINADORES</v>
          </cell>
          <cell r="AE172" t="str">
            <v>0013</v>
          </cell>
          <cell r="AF172" t="str">
            <v>BBVA</v>
          </cell>
          <cell r="AG172" t="str">
            <v>08080200090526</v>
          </cell>
          <cell r="AH172" t="str">
            <v>Ahorro</v>
          </cell>
          <cell r="AI172" t="str">
            <v>02</v>
          </cell>
          <cell r="AJ172" t="str">
            <v>COMFACESAR</v>
          </cell>
          <cell r="AK172" t="str">
            <v>2</v>
          </cell>
          <cell r="AL172" t="str">
            <v>Consignacio</v>
          </cell>
          <cell r="AM172"/>
          <cell r="AN172" t="str">
            <v>0</v>
          </cell>
          <cell r="AO172" t="str">
            <v>06</v>
          </cell>
          <cell r="AP172" t="str">
            <v>INGENIERO DE SERVICIO TECNICO</v>
          </cell>
          <cell r="AQ172" t="str">
            <v>CO00000060</v>
          </cell>
        </row>
        <row r="173">
          <cell r="B173">
            <v>1007413129</v>
          </cell>
          <cell r="C173" t="str">
            <v>BARRANQUILLA</v>
          </cell>
          <cell r="D173" t="str">
            <v>M</v>
          </cell>
          <cell r="E173" t="str">
            <v>CRA 1D1 37F 32</v>
          </cell>
          <cell r="F173" t="str">
            <v>77008001</v>
          </cell>
          <cell r="G173" t="str">
            <v>BARRANQUILLA</v>
          </cell>
          <cell r="H173" t="str">
            <v>3122018244</v>
          </cell>
          <cell r="I173">
            <v>36464</v>
          </cell>
          <cell r="J173" t="str">
            <v>1642</v>
          </cell>
          <cell r="K173" t="str">
            <v>ECUADOR</v>
          </cell>
          <cell r="L173" t="str">
            <v>001</v>
          </cell>
          <cell r="M173" t="str">
            <v>KAL TIRE SA DE CV SUCURSAL COLOMBIA</v>
          </cell>
          <cell r="N173" t="str">
            <v>0</v>
          </cell>
          <cell r="O173" t="str">
            <v>Normal</v>
          </cell>
          <cell r="P173">
            <v>45261</v>
          </cell>
          <cell r="Q173" t="str">
            <v>99/99/9999</v>
          </cell>
          <cell r="R173" t="str">
            <v>04</v>
          </cell>
          <cell r="S173" t="str">
            <v>PROTECCION</v>
          </cell>
          <cell r="T173" t="str">
            <v>A</v>
          </cell>
          <cell r="U173"/>
          <cell r="V173" t="str">
            <v>2841300.00</v>
          </cell>
          <cell r="W173" t="str">
            <v>05</v>
          </cell>
          <cell r="X173" t="str">
            <v>E.P.S. SANITAS S.A.</v>
          </cell>
          <cell r="Y173" t="str">
            <v>31</v>
          </cell>
          <cell r="Z173" t="str">
            <v>PROTECCION S.A.</v>
          </cell>
          <cell r="AA173" t="str">
            <v>13</v>
          </cell>
          <cell r="AB173" t="str">
            <v>COLPATRIA</v>
          </cell>
          <cell r="AC173" t="str">
            <v>011</v>
          </cell>
          <cell r="AD173" t="str">
            <v>COORDINADORES</v>
          </cell>
          <cell r="AE173" t="str">
            <v>51</v>
          </cell>
          <cell r="AF173" t="str">
            <v>DAVIVIENDA</v>
          </cell>
          <cell r="AG173" t="str">
            <v>0550027900084842</v>
          </cell>
          <cell r="AH173" t="str">
            <v>Ahorro</v>
          </cell>
          <cell r="AI173" t="str">
            <v>03</v>
          </cell>
          <cell r="AJ173" t="str">
            <v>COMFAMILIAR DEL ATLANTICO</v>
          </cell>
          <cell r="AK173" t="str">
            <v>2</v>
          </cell>
          <cell r="AL173" t="str">
            <v>Consignacio</v>
          </cell>
          <cell r="AM173" t="str">
            <v>SSEBASS098@GMAIL.COM</v>
          </cell>
          <cell r="AN173" t="str">
            <v>0</v>
          </cell>
          <cell r="AO173" t="str">
            <v>06</v>
          </cell>
          <cell r="AP173" t="str">
            <v>INGENIERO DE SERVICIO TECNICO</v>
          </cell>
          <cell r="AQ173" t="str">
            <v>CO00000388</v>
          </cell>
        </row>
        <row r="174">
          <cell r="B174">
            <v>9694234</v>
          </cell>
          <cell r="C174" t="str">
            <v>AGUACHICA</v>
          </cell>
          <cell r="D174" t="str">
            <v>M</v>
          </cell>
          <cell r="E174" t="str">
            <v>CALLE 92 70 60</v>
          </cell>
          <cell r="F174" t="str">
            <v>77008001</v>
          </cell>
          <cell r="G174" t="str">
            <v>BARRANQUILLA</v>
          </cell>
          <cell r="H174" t="str">
            <v>3205685789</v>
          </cell>
          <cell r="I174">
            <v>30801</v>
          </cell>
          <cell r="J174" t="str">
            <v>167001</v>
          </cell>
          <cell r="K174" t="str">
            <v>COMERCIAL CORPORATIVO</v>
          </cell>
          <cell r="L174" t="str">
            <v>001</v>
          </cell>
          <cell r="M174" t="str">
            <v>KAL TIRE SA DE CV SUCURSAL COLOMBIA</v>
          </cell>
          <cell r="N174" t="str">
            <v>0</v>
          </cell>
          <cell r="O174" t="str">
            <v>Normal</v>
          </cell>
          <cell r="P174">
            <v>39727</v>
          </cell>
          <cell r="Q174" t="str">
            <v>99/99/9999</v>
          </cell>
          <cell r="R174" t="str">
            <v>01</v>
          </cell>
          <cell r="S174" t="str">
            <v>PORVENIR</v>
          </cell>
          <cell r="T174" t="str">
            <v>A</v>
          </cell>
          <cell r="U174"/>
          <cell r="V174" t="str">
            <v>14113000.00</v>
          </cell>
          <cell r="W174" t="str">
            <v>06</v>
          </cell>
          <cell r="X174" t="str">
            <v>EPS SURA (ANTES SUSALUD)</v>
          </cell>
          <cell r="Y174" t="str">
            <v>32</v>
          </cell>
          <cell r="Z174" t="str">
            <v>PORVENIR S.A.</v>
          </cell>
          <cell r="AA174" t="str">
            <v>13</v>
          </cell>
          <cell r="AB174" t="str">
            <v>COLPATRIA</v>
          </cell>
          <cell r="AC174" t="str">
            <v>001</v>
          </cell>
          <cell r="AD174" t="str">
            <v>GERENTES</v>
          </cell>
          <cell r="AE174" t="str">
            <v>0013</v>
          </cell>
          <cell r="AF174" t="str">
            <v>BBVA</v>
          </cell>
          <cell r="AG174" t="str">
            <v>00920200363258</v>
          </cell>
          <cell r="AH174" t="str">
            <v>Ahorro</v>
          </cell>
          <cell r="AI174" t="str">
            <v>03</v>
          </cell>
          <cell r="AJ174" t="str">
            <v>COMFAMILIAR DEL ATLANTICO</v>
          </cell>
          <cell r="AK174" t="str">
            <v>2</v>
          </cell>
          <cell r="AL174" t="str">
            <v>Consignacio</v>
          </cell>
          <cell r="AM174"/>
          <cell r="AN174" t="str">
            <v>0</v>
          </cell>
          <cell r="AO174" t="str">
            <v>05</v>
          </cell>
          <cell r="AP174" t="str">
            <v>GERENTE COMERCIAL</v>
          </cell>
          <cell r="AQ174" t="str">
            <v>CO00000043</v>
          </cell>
        </row>
        <row r="175">
          <cell r="B175">
            <v>1129508534</v>
          </cell>
          <cell r="C175" t="str">
            <v>BARRANQUILLA</v>
          </cell>
          <cell r="D175" t="str">
            <v>F</v>
          </cell>
          <cell r="E175" t="str">
            <v>CARRERA 10 53C 40</v>
          </cell>
          <cell r="F175" t="str">
            <v>77008758</v>
          </cell>
          <cell r="G175" t="str">
            <v>SOLEDAD</v>
          </cell>
          <cell r="H175" t="str">
            <v>3432511</v>
          </cell>
          <cell r="I175">
            <v>32120</v>
          </cell>
          <cell r="J175" t="str">
            <v>167001</v>
          </cell>
          <cell r="K175" t="str">
            <v>COMERCIAL CORPORATIVO</v>
          </cell>
          <cell r="L175" t="str">
            <v>001</v>
          </cell>
          <cell r="M175" t="str">
            <v>KAL TIRE SA DE CV SUCURSAL COLOMBIA</v>
          </cell>
          <cell r="N175" t="str">
            <v>0</v>
          </cell>
          <cell r="O175" t="str">
            <v>Normal</v>
          </cell>
          <cell r="P175">
            <v>41321</v>
          </cell>
          <cell r="Q175" t="str">
            <v>99/99/9999</v>
          </cell>
          <cell r="R175" t="str">
            <v>01</v>
          </cell>
          <cell r="S175" t="str">
            <v>PORVENIR</v>
          </cell>
          <cell r="T175" t="str">
            <v>A</v>
          </cell>
          <cell r="U175"/>
          <cell r="V175" t="str">
            <v>5000000.00</v>
          </cell>
          <cell r="W175" t="str">
            <v>06</v>
          </cell>
          <cell r="X175" t="str">
            <v>EPS SURA (ANTES SUSALUD)</v>
          </cell>
          <cell r="Y175" t="str">
            <v>32</v>
          </cell>
          <cell r="Z175" t="str">
            <v>PORVENIR S.A.</v>
          </cell>
          <cell r="AA175" t="str">
            <v>13</v>
          </cell>
          <cell r="AB175" t="str">
            <v>COLPATRIA</v>
          </cell>
          <cell r="AC175" t="str">
            <v>0001</v>
          </cell>
          <cell r="AD175" t="str">
            <v>COMERCIAL</v>
          </cell>
          <cell r="AE175" t="str">
            <v>51</v>
          </cell>
          <cell r="AF175" t="str">
            <v>DAVIVIENDA</v>
          </cell>
          <cell r="AG175" t="str">
            <v>027900083422</v>
          </cell>
          <cell r="AH175" t="str">
            <v>Ahorro</v>
          </cell>
          <cell r="AI175" t="str">
            <v>03</v>
          </cell>
          <cell r="AJ175" t="str">
            <v>COMFAMILIAR DEL ATLANTICO</v>
          </cell>
          <cell r="AK175" t="str">
            <v>2</v>
          </cell>
          <cell r="AL175" t="str">
            <v>Consignacio</v>
          </cell>
          <cell r="AM175"/>
          <cell r="AN175" t="str">
            <v>0</v>
          </cell>
          <cell r="AO175" t="str">
            <v>03</v>
          </cell>
          <cell r="AP175" t="str">
            <v>COORDINADOR COMERCIAL</v>
          </cell>
          <cell r="AQ175" t="str">
            <v>CO00000145</v>
          </cell>
        </row>
        <row r="176">
          <cell r="B176">
            <v>1140842286</v>
          </cell>
          <cell r="C176" t="str">
            <v>BARRANQUILLA</v>
          </cell>
          <cell r="D176" t="str">
            <v>F</v>
          </cell>
          <cell r="E176" t="str">
            <v>CALLE 16</v>
          </cell>
          <cell r="F176" t="str">
            <v>77008296</v>
          </cell>
          <cell r="G176" t="str">
            <v>GALAPA</v>
          </cell>
          <cell r="H176" t="str">
            <v>3005061168</v>
          </cell>
          <cell r="I176">
            <v>33340</v>
          </cell>
          <cell r="J176" t="str">
            <v>167001</v>
          </cell>
          <cell r="K176" t="str">
            <v>COMERCIAL CORPORATIVO</v>
          </cell>
          <cell r="L176" t="str">
            <v>001</v>
          </cell>
          <cell r="M176" t="str">
            <v>KAL TIRE SA DE CV SUCURSAL COLOMBIA</v>
          </cell>
          <cell r="N176" t="str">
            <v>0</v>
          </cell>
          <cell r="O176" t="str">
            <v>Normal</v>
          </cell>
          <cell r="P176">
            <v>44928</v>
          </cell>
          <cell r="Q176" t="str">
            <v>99/99/9999</v>
          </cell>
          <cell r="R176" t="str">
            <v>05</v>
          </cell>
          <cell r="S176" t="str">
            <v>COLFONDOS</v>
          </cell>
          <cell r="T176" t="str">
            <v>A</v>
          </cell>
          <cell r="U176"/>
          <cell r="V176" t="str">
            <v>2600000.00</v>
          </cell>
          <cell r="W176" t="str">
            <v>06</v>
          </cell>
          <cell r="X176" t="str">
            <v>EPS SURA (ANTES SUSALUD)</v>
          </cell>
          <cell r="Y176" t="str">
            <v>36</v>
          </cell>
          <cell r="Z176" t="str">
            <v>COLFONDOS S.A.</v>
          </cell>
          <cell r="AA176" t="str">
            <v>13</v>
          </cell>
          <cell r="AB176" t="str">
            <v>COLPATRIA</v>
          </cell>
          <cell r="AC176" t="str">
            <v>0002</v>
          </cell>
          <cell r="AD176" t="str">
            <v>AUXILIARES/ Y GENERA</v>
          </cell>
          <cell r="AE176" t="str">
            <v>51</v>
          </cell>
          <cell r="AF176" t="str">
            <v>DAVIVIENDA</v>
          </cell>
          <cell r="AG176" t="str">
            <v>0550027900083448</v>
          </cell>
          <cell r="AH176" t="str">
            <v>Ahorro</v>
          </cell>
          <cell r="AI176" t="str">
            <v>03</v>
          </cell>
          <cell r="AJ176" t="str">
            <v>COMFAMILIAR DEL ATLANTICO</v>
          </cell>
          <cell r="AK176" t="str">
            <v>2</v>
          </cell>
          <cell r="AL176" t="str">
            <v>Consignacio</v>
          </cell>
          <cell r="AM176" t="str">
            <v>JISELA_VARGAS@KALTIRE.COM</v>
          </cell>
          <cell r="AN176" t="str">
            <v>0</v>
          </cell>
          <cell r="AO176" t="str">
            <v>10</v>
          </cell>
          <cell r="AP176" t="str">
            <v>AUXILIAR COMERCIAL</v>
          </cell>
          <cell r="AQ176" t="str">
            <v>CO00000345</v>
          </cell>
        </row>
        <row r="177">
          <cell r="B177">
            <v>80743874</v>
          </cell>
          <cell r="C177" t="str">
            <v>BOGOTA</v>
          </cell>
          <cell r="D177" t="str">
            <v>M</v>
          </cell>
          <cell r="E177" t="str">
            <v>CALL 87D SUR N 2 83</v>
          </cell>
          <cell r="F177" t="str">
            <v>16925001</v>
          </cell>
          <cell r="G177" t="str">
            <v>BOGOTA</v>
          </cell>
          <cell r="H177" t="str">
            <v>3118121827</v>
          </cell>
          <cell r="I177">
            <v>30502</v>
          </cell>
          <cell r="J177" t="str">
            <v>1674</v>
          </cell>
          <cell r="K177" t="str">
            <v>COMERCIAL BOGOTA</v>
          </cell>
          <cell r="L177" t="str">
            <v>001</v>
          </cell>
          <cell r="M177" t="str">
            <v>KAL TIRE SA DE CV SUCURSAL COLOMBIA</v>
          </cell>
          <cell r="N177" t="str">
            <v>0</v>
          </cell>
          <cell r="O177" t="str">
            <v>Normal</v>
          </cell>
          <cell r="P177">
            <v>45246</v>
          </cell>
          <cell r="Q177" t="str">
            <v>99/99/9999</v>
          </cell>
          <cell r="R177" t="str">
            <v>01</v>
          </cell>
          <cell r="S177" t="str">
            <v>PORVENIR</v>
          </cell>
          <cell r="T177" t="str">
            <v>A</v>
          </cell>
          <cell r="U177"/>
          <cell r="V177" t="str">
            <v>2719600.00</v>
          </cell>
          <cell r="W177" t="str">
            <v>02</v>
          </cell>
          <cell r="X177" t="str">
            <v>ALIANSALUD EPS</v>
          </cell>
          <cell r="Y177" t="str">
            <v>32</v>
          </cell>
          <cell r="Z177" t="str">
            <v>PORVENIR S.A.</v>
          </cell>
          <cell r="AA177" t="str">
            <v>13</v>
          </cell>
          <cell r="AB177" t="str">
            <v>COLPATRIA</v>
          </cell>
          <cell r="AC177" t="str">
            <v>003</v>
          </cell>
          <cell r="AD177" t="str">
            <v>SUPERVISORES</v>
          </cell>
          <cell r="AE177" t="str">
            <v>0013</v>
          </cell>
          <cell r="AF177" t="str">
            <v>BBVA</v>
          </cell>
          <cell r="AG177" t="str">
            <v>03780200001967</v>
          </cell>
          <cell r="AH177" t="str">
            <v>Ahorro</v>
          </cell>
          <cell r="AI177" t="str">
            <v>05</v>
          </cell>
          <cell r="AJ177" t="str">
            <v>CAFAM</v>
          </cell>
          <cell r="AK177" t="str">
            <v>2</v>
          </cell>
          <cell r="AL177" t="str">
            <v>Consignacio</v>
          </cell>
          <cell r="AM177" t="str">
            <v>saul_garzon@hotmail.com</v>
          </cell>
          <cell r="AN177" t="str">
            <v>0</v>
          </cell>
          <cell r="AO177" t="str">
            <v>09</v>
          </cell>
          <cell r="AP177" t="str">
            <v>SUPERVISOR DE CAMPO</v>
          </cell>
          <cell r="AQ177" t="str">
            <v>CO00000387</v>
          </cell>
        </row>
        <row r="178">
          <cell r="B178">
            <v>93479019</v>
          </cell>
          <cell r="C178" t="str">
            <v>NATAGAIMA</v>
          </cell>
          <cell r="D178" t="str">
            <v>M</v>
          </cell>
          <cell r="E178" t="str">
            <v>CRA 99BIS</v>
          </cell>
          <cell r="F178" t="str">
            <v>16925001</v>
          </cell>
          <cell r="G178" t="str">
            <v>BOGOTA</v>
          </cell>
          <cell r="H178" t="str">
            <v>3123285366</v>
          </cell>
          <cell r="I178">
            <v>31227</v>
          </cell>
          <cell r="J178" t="str">
            <v>1674</v>
          </cell>
          <cell r="K178" t="str">
            <v>COMERCIAL BOGOTA</v>
          </cell>
          <cell r="L178" t="str">
            <v>001</v>
          </cell>
          <cell r="M178" t="str">
            <v>KAL TIRE SA DE CV SUCURSAL COLOMBIA</v>
          </cell>
          <cell r="N178" t="str">
            <v>0</v>
          </cell>
          <cell r="O178" t="str">
            <v>Normal</v>
          </cell>
          <cell r="P178">
            <v>44522</v>
          </cell>
          <cell r="Q178" t="str">
            <v>99/99/9999</v>
          </cell>
          <cell r="R178" t="str">
            <v>01</v>
          </cell>
          <cell r="S178" t="str">
            <v>PORVENIR</v>
          </cell>
          <cell r="T178" t="str">
            <v>A</v>
          </cell>
          <cell r="U178"/>
          <cell r="V178" t="str">
            <v>3220000.00</v>
          </cell>
          <cell r="W178" t="str">
            <v>16</v>
          </cell>
          <cell r="X178" t="str">
            <v>FAMISANAR EPS</v>
          </cell>
          <cell r="Y178" t="str">
            <v>32</v>
          </cell>
          <cell r="Z178" t="str">
            <v>PORVENIR S.A.</v>
          </cell>
          <cell r="AA178" t="str">
            <v>13</v>
          </cell>
          <cell r="AB178" t="str">
            <v>COLPATRIA</v>
          </cell>
          <cell r="AC178" t="str">
            <v>0001</v>
          </cell>
          <cell r="AD178" t="str">
            <v>COMERCIAL</v>
          </cell>
          <cell r="AE178" t="str">
            <v>0013</v>
          </cell>
          <cell r="AF178" t="str">
            <v>BBVA</v>
          </cell>
          <cell r="AG178" t="str">
            <v>01430200435527</v>
          </cell>
          <cell r="AH178" t="str">
            <v>Ahorro</v>
          </cell>
          <cell r="AI178" t="str">
            <v>05</v>
          </cell>
          <cell r="AJ178" t="str">
            <v>CAFAM</v>
          </cell>
          <cell r="AK178" t="str">
            <v>2</v>
          </cell>
          <cell r="AL178" t="str">
            <v>Consignacio</v>
          </cell>
          <cell r="AM178" t="str">
            <v>luchogg01@hotmail.com</v>
          </cell>
          <cell r="AN178" t="str">
            <v>0</v>
          </cell>
          <cell r="AO178" t="str">
            <v>02</v>
          </cell>
          <cell r="AP178" t="str">
            <v>REPRESENTANTE TECNICO COMERCIAL</v>
          </cell>
          <cell r="AQ178" t="str">
            <v>CO00000288</v>
          </cell>
        </row>
        <row r="179">
          <cell r="B179">
            <v>16274191</v>
          </cell>
          <cell r="C179" t="str">
            <v>PALMIRA</v>
          </cell>
          <cell r="D179" t="str">
            <v>M</v>
          </cell>
          <cell r="E179" t="str">
            <v>CRA 38 25 D 43</v>
          </cell>
          <cell r="F179" t="str">
            <v>77076520</v>
          </cell>
          <cell r="G179" t="str">
            <v>PALMIRA</v>
          </cell>
          <cell r="H179" t="str">
            <v>3113624595</v>
          </cell>
          <cell r="I179">
            <v>23720</v>
          </cell>
          <cell r="J179" t="str">
            <v>1675</v>
          </cell>
          <cell r="K179" t="str">
            <v>COMERCIAL VALLE</v>
          </cell>
          <cell r="L179" t="str">
            <v>001</v>
          </cell>
          <cell r="M179" t="str">
            <v>KAL TIRE SA DE CV SUCURSAL COLOMBIA</v>
          </cell>
          <cell r="N179" t="str">
            <v>0</v>
          </cell>
          <cell r="O179" t="str">
            <v>Normal</v>
          </cell>
          <cell r="P179">
            <v>44166</v>
          </cell>
          <cell r="Q179" t="str">
            <v>99/99/9999</v>
          </cell>
          <cell r="R179" t="str">
            <v>01</v>
          </cell>
          <cell r="S179" t="str">
            <v>PORVENIR</v>
          </cell>
          <cell r="T179" t="str">
            <v>A</v>
          </cell>
          <cell r="U179"/>
          <cell r="V179" t="str">
            <v>3220000.00</v>
          </cell>
          <cell r="W179" t="str">
            <v>19</v>
          </cell>
          <cell r="X179" t="str">
            <v>COMFENALCO VALLE EPS</v>
          </cell>
          <cell r="Y179" t="str">
            <v>41</v>
          </cell>
          <cell r="Z179" t="str">
            <v>COLPENSIONES</v>
          </cell>
          <cell r="AA179" t="str">
            <v>13</v>
          </cell>
          <cell r="AB179" t="str">
            <v>COLPATRIA</v>
          </cell>
          <cell r="AC179" t="str">
            <v>0001</v>
          </cell>
          <cell r="AD179" t="str">
            <v>COMERCIAL</v>
          </cell>
          <cell r="AE179" t="str">
            <v>0013</v>
          </cell>
          <cell r="AF179" t="str">
            <v>BBVA</v>
          </cell>
          <cell r="AG179" t="str">
            <v>06900200442421</v>
          </cell>
          <cell r="AH179" t="str">
            <v>Ahorro</v>
          </cell>
          <cell r="AI179" t="str">
            <v>04</v>
          </cell>
          <cell r="AJ179" t="str">
            <v>COMFENALCO VALLE</v>
          </cell>
          <cell r="AK179" t="str">
            <v>2</v>
          </cell>
          <cell r="AL179" t="str">
            <v>Consignacio</v>
          </cell>
          <cell r="AM179" t="str">
            <v>CARLOS_VERA@KALTIRE.COM</v>
          </cell>
          <cell r="AN179" t="str">
            <v>0</v>
          </cell>
          <cell r="AO179" t="str">
            <v>02</v>
          </cell>
          <cell r="AP179" t="str">
            <v>REPRESENTANTE TECNICO COMERCIAL</v>
          </cell>
          <cell r="AQ179" t="str">
            <v>CO00000255</v>
          </cell>
        </row>
        <row r="180">
          <cell r="B180">
            <v>79655840</v>
          </cell>
          <cell r="C180" t="str">
            <v>BOGOTA</v>
          </cell>
          <cell r="D180" t="str">
            <v>M</v>
          </cell>
          <cell r="E180" t="str">
            <v>CARRERA 30 3A 52 TORRE 3</v>
          </cell>
          <cell r="F180" t="str">
            <v>77008001</v>
          </cell>
          <cell r="G180" t="str">
            <v>BARRANQUILLA</v>
          </cell>
          <cell r="H180" t="str">
            <v>3132514099</v>
          </cell>
          <cell r="I180">
            <v>26960</v>
          </cell>
          <cell r="J180" t="str">
            <v>167601</v>
          </cell>
          <cell r="K180" t="str">
            <v>COMERCIAL COSTA (C)</v>
          </cell>
          <cell r="L180" t="str">
            <v>001</v>
          </cell>
          <cell r="M180" t="str">
            <v>KAL TIRE SA DE CV SUCURSAL COLOMBIA</v>
          </cell>
          <cell r="N180" t="str">
            <v>0</v>
          </cell>
          <cell r="O180" t="str">
            <v>Normal</v>
          </cell>
          <cell r="P180">
            <v>43837</v>
          </cell>
          <cell r="Q180" t="str">
            <v>99/99/9999</v>
          </cell>
          <cell r="R180" t="str">
            <v>03</v>
          </cell>
          <cell r="S180" t="str">
            <v>FONDO NACIONAL DEL AHORRO</v>
          </cell>
          <cell r="T180" t="str">
            <v>A</v>
          </cell>
          <cell r="U180"/>
          <cell r="V180" t="str">
            <v>4078200.00</v>
          </cell>
          <cell r="W180" t="str">
            <v>06</v>
          </cell>
          <cell r="X180" t="str">
            <v>EPS SURA (ANTES SUSALUD)</v>
          </cell>
          <cell r="Y180" t="str">
            <v>36</v>
          </cell>
          <cell r="Z180" t="str">
            <v>COLFONDOS S.A.</v>
          </cell>
          <cell r="AA180" t="str">
            <v>13</v>
          </cell>
          <cell r="AB180" t="str">
            <v>COLPATRIA</v>
          </cell>
          <cell r="AC180" t="str">
            <v>0001</v>
          </cell>
          <cell r="AD180" t="str">
            <v>COMERCIAL</v>
          </cell>
          <cell r="AE180" t="str">
            <v>51</v>
          </cell>
          <cell r="AF180" t="str">
            <v>DAVIVIENDA</v>
          </cell>
          <cell r="AG180" t="str">
            <v>0550027900084545</v>
          </cell>
          <cell r="AH180" t="str">
            <v>Ahorro</v>
          </cell>
          <cell r="AI180" t="str">
            <v>03</v>
          </cell>
          <cell r="AJ180" t="str">
            <v>COMFAMILIAR DEL ATLANTICO</v>
          </cell>
          <cell r="AK180" t="str">
            <v>2</v>
          </cell>
          <cell r="AL180" t="str">
            <v>Consignacio</v>
          </cell>
          <cell r="AM180" t="str">
            <v>felix_a_guevara@hotmail.com</v>
          </cell>
          <cell r="AN180" t="str">
            <v>0</v>
          </cell>
          <cell r="AO180" t="str">
            <v>02</v>
          </cell>
          <cell r="AP180" t="str">
            <v>REPRESENTANTE TECNICO COMERCIAL</v>
          </cell>
          <cell r="AQ180" t="str">
            <v>CO00000226</v>
          </cell>
        </row>
        <row r="181">
          <cell r="B181">
            <v>1028015642</v>
          </cell>
          <cell r="C181" t="str">
            <v>APARTADO</v>
          </cell>
          <cell r="D181" t="str">
            <v>M</v>
          </cell>
          <cell r="E181" t="str">
            <v>CR 107 35 23</v>
          </cell>
          <cell r="F181" t="str">
            <v>77005001</v>
          </cell>
          <cell r="G181" t="str">
            <v>MEDELLIN</v>
          </cell>
          <cell r="H181" t="str">
            <v>3108276277</v>
          </cell>
          <cell r="I181">
            <v>34080</v>
          </cell>
          <cell r="J181" t="str">
            <v>167602</v>
          </cell>
          <cell r="K181" t="str">
            <v>COMERCIAL COSTA (S)</v>
          </cell>
          <cell r="L181" t="str">
            <v>001</v>
          </cell>
          <cell r="M181" t="str">
            <v>KAL TIRE SA DE CV SUCURSAL COLOMBIA</v>
          </cell>
          <cell r="N181" t="str">
            <v>0</v>
          </cell>
          <cell r="O181" t="str">
            <v>Normal</v>
          </cell>
          <cell r="P181">
            <v>45154</v>
          </cell>
          <cell r="Q181" t="str">
            <v>99/99/9999</v>
          </cell>
          <cell r="R181" t="str">
            <v>03</v>
          </cell>
          <cell r="S181" t="str">
            <v>FONDO NACIONAL DEL AHORRO</v>
          </cell>
          <cell r="T181" t="str">
            <v>A</v>
          </cell>
          <cell r="U181"/>
          <cell r="V181" t="str">
            <v>1854500.00</v>
          </cell>
          <cell r="W181" t="str">
            <v>06</v>
          </cell>
          <cell r="X181" t="str">
            <v>EPS SURA (ANTES SUSALUD)</v>
          </cell>
          <cell r="Y181" t="str">
            <v>32</v>
          </cell>
          <cell r="Z181" t="str">
            <v>PORVENIR S.A.</v>
          </cell>
          <cell r="AA181" t="str">
            <v>13</v>
          </cell>
          <cell r="AB181" t="str">
            <v>COLPATRIA</v>
          </cell>
          <cell r="AC181" t="str">
            <v>006</v>
          </cell>
          <cell r="AD181" t="str">
            <v>MEC.MANT DE LLANTAS</v>
          </cell>
          <cell r="AE181" t="str">
            <v>0013</v>
          </cell>
          <cell r="AF181" t="str">
            <v>BBVA</v>
          </cell>
          <cell r="AG181" t="str">
            <v>02760200096112</v>
          </cell>
          <cell r="AH181" t="str">
            <v>Ahorro</v>
          </cell>
          <cell r="AI181" t="str">
            <v>06</v>
          </cell>
          <cell r="AJ181" t="str">
            <v>COMFENALCO ANTIOQUIA</v>
          </cell>
          <cell r="AK181" t="str">
            <v>2</v>
          </cell>
          <cell r="AL181" t="str">
            <v>Consignacio</v>
          </cell>
          <cell r="AM181" t="str">
            <v>BETTO0421@GMAIL.COM</v>
          </cell>
          <cell r="AN181" t="str">
            <v>0</v>
          </cell>
          <cell r="AO181" t="str">
            <v>08</v>
          </cell>
          <cell r="AP181" t="str">
            <v>MECANICO DE LLANTAS COMERCIAL II</v>
          </cell>
          <cell r="AQ181" t="str">
            <v>CO00000375</v>
          </cell>
        </row>
        <row r="182">
          <cell r="B182">
            <v>1045708613</v>
          </cell>
          <cell r="C182" t="str">
            <v>BARRANQUILLA</v>
          </cell>
          <cell r="D182" t="str">
            <v>M</v>
          </cell>
          <cell r="E182" t="str">
            <v>CL 32 78A 69</v>
          </cell>
          <cell r="F182" t="str">
            <v>77005001</v>
          </cell>
          <cell r="G182" t="str">
            <v>MEDELLIN</v>
          </cell>
          <cell r="H182" t="str">
            <v>3017492331</v>
          </cell>
          <cell r="I182">
            <v>33862</v>
          </cell>
          <cell r="J182" t="str">
            <v>167602</v>
          </cell>
          <cell r="K182" t="str">
            <v>COMERCIAL COSTA (S)</v>
          </cell>
          <cell r="L182" t="str">
            <v>001</v>
          </cell>
          <cell r="M182" t="str">
            <v>KAL TIRE SA DE CV SUCURSAL COLOMBIA</v>
          </cell>
          <cell r="N182" t="str">
            <v>0</v>
          </cell>
          <cell r="O182" t="str">
            <v>Normal</v>
          </cell>
          <cell r="P182">
            <v>45307</v>
          </cell>
          <cell r="Q182" t="str">
            <v>99/99/9999</v>
          </cell>
          <cell r="R182" t="str">
            <v>01</v>
          </cell>
          <cell r="S182" t="str">
            <v>PORVENIR</v>
          </cell>
          <cell r="T182" t="str">
            <v>A</v>
          </cell>
          <cell r="U182"/>
          <cell r="V182" t="str">
            <v>2732000.00</v>
          </cell>
          <cell r="W182" t="str">
            <v>06</v>
          </cell>
          <cell r="X182" t="str">
            <v>EPS SURA (ANTES SUSALUD)</v>
          </cell>
          <cell r="Y182" t="str">
            <v>32</v>
          </cell>
          <cell r="Z182" t="str">
            <v>PORVENIR S.A.</v>
          </cell>
          <cell r="AA182" t="str">
            <v>13</v>
          </cell>
          <cell r="AB182" t="str">
            <v>COLPATRIA</v>
          </cell>
          <cell r="AC182" t="str">
            <v>003</v>
          </cell>
          <cell r="AD182" t="str">
            <v>SUPERVISORES</v>
          </cell>
          <cell r="AE182" t="str">
            <v>51</v>
          </cell>
          <cell r="AF182" t="str">
            <v>DAVIVIENDA</v>
          </cell>
          <cell r="AG182" t="str">
            <v>0550488428831090</v>
          </cell>
          <cell r="AH182" t="str">
            <v>Ahorro</v>
          </cell>
          <cell r="AI182" t="str">
            <v>06</v>
          </cell>
          <cell r="AJ182" t="str">
            <v>COMFENALCO ANTIOQUIA</v>
          </cell>
          <cell r="AK182" t="str">
            <v>2</v>
          </cell>
          <cell r="AL182" t="str">
            <v>Consignacio</v>
          </cell>
          <cell r="AM182" t="str">
            <v>BRYANBRAVOB92@GMAIL.COM</v>
          </cell>
          <cell r="AN182" t="str">
            <v>0</v>
          </cell>
          <cell r="AO182" t="str">
            <v>01</v>
          </cell>
          <cell r="AP182" t="str">
            <v>SUPERVISOR DE PROYECTO</v>
          </cell>
          <cell r="AQ182" t="str">
            <v>CO00000393</v>
          </cell>
        </row>
        <row r="183">
          <cell r="B183">
            <v>1064112046</v>
          </cell>
          <cell r="C183" t="str">
            <v>LA JAGUA DE IBIRICO</v>
          </cell>
          <cell r="D183" t="str">
            <v>M</v>
          </cell>
          <cell r="E183" t="str">
            <v>DIAGONAL 6 TRANSVERSAL 15</v>
          </cell>
          <cell r="F183" t="str">
            <v>77020400</v>
          </cell>
          <cell r="G183" t="str">
            <v>LA JAGUA DE IBIRICO</v>
          </cell>
          <cell r="H183" t="str">
            <v>3225944415</v>
          </cell>
          <cell r="I183">
            <v>33458</v>
          </cell>
          <cell r="J183" t="str">
            <v>167602</v>
          </cell>
          <cell r="K183" t="str">
            <v>COMERCIAL COSTA (S)</v>
          </cell>
          <cell r="L183" t="str">
            <v>001</v>
          </cell>
          <cell r="M183" t="str">
            <v>KAL TIRE SA DE CV SUCURSAL COLOMBIA</v>
          </cell>
          <cell r="N183" t="str">
            <v>0</v>
          </cell>
          <cell r="O183" t="str">
            <v>Normal</v>
          </cell>
          <cell r="P183">
            <v>44440</v>
          </cell>
          <cell r="Q183" t="str">
            <v>99/99/9999</v>
          </cell>
          <cell r="R183" t="str">
            <v>01</v>
          </cell>
          <cell r="S183" t="str">
            <v>PORVENIR</v>
          </cell>
          <cell r="T183" t="str">
            <v>A</v>
          </cell>
          <cell r="U183"/>
          <cell r="V183" t="str">
            <v>3473000.00</v>
          </cell>
          <cell r="W183" t="str">
            <v>03</v>
          </cell>
          <cell r="X183" t="str">
            <v>SALUD TOTAL S.A.</v>
          </cell>
          <cell r="Y183" t="str">
            <v>32</v>
          </cell>
          <cell r="Z183" t="str">
            <v>PORVENIR S.A.</v>
          </cell>
          <cell r="AA183" t="str">
            <v>13</v>
          </cell>
          <cell r="AB183" t="str">
            <v>COLPATRIA</v>
          </cell>
          <cell r="AC183" t="str">
            <v>003</v>
          </cell>
          <cell r="AD183" t="str">
            <v>SUPERVISORES</v>
          </cell>
          <cell r="AE183" t="str">
            <v>51</v>
          </cell>
          <cell r="AF183" t="str">
            <v>DAVIVIENDA</v>
          </cell>
          <cell r="AG183" t="str">
            <v>488442646052</v>
          </cell>
          <cell r="AH183" t="str">
            <v>Ahorro</v>
          </cell>
          <cell r="AI183" t="str">
            <v>02</v>
          </cell>
          <cell r="AJ183" t="str">
            <v>COMFACESAR</v>
          </cell>
          <cell r="AK183" t="str">
            <v>2</v>
          </cell>
          <cell r="AL183" t="str">
            <v>Consignacio</v>
          </cell>
          <cell r="AM183"/>
          <cell r="AN183" t="str">
            <v>0</v>
          </cell>
          <cell r="AO183" t="str">
            <v>01</v>
          </cell>
          <cell r="AP183" t="str">
            <v>SUPERVISOR DE PROYECTO</v>
          </cell>
          <cell r="AQ183" t="str">
            <v>CO00000039</v>
          </cell>
        </row>
        <row r="184">
          <cell r="B184">
            <v>1062805367</v>
          </cell>
          <cell r="C184" t="str">
            <v>BECERRIL</v>
          </cell>
          <cell r="D184" t="str">
            <v>M</v>
          </cell>
          <cell r="E184" t="str">
            <v>CLL 8 N 6A 02</v>
          </cell>
          <cell r="F184" t="str">
            <v>77020045</v>
          </cell>
          <cell r="G184" t="str">
            <v>BECERRIL</v>
          </cell>
          <cell r="H184" t="str">
            <v>3106204318</v>
          </cell>
          <cell r="I184">
            <v>32801</v>
          </cell>
          <cell r="J184" t="str">
            <v>167602</v>
          </cell>
          <cell r="K184" t="str">
            <v>COMERCIAL COSTA (S)</v>
          </cell>
          <cell r="L184" t="str">
            <v>001</v>
          </cell>
          <cell r="M184" t="str">
            <v>KAL TIRE SA DE CV SUCURSAL COLOMBIA</v>
          </cell>
          <cell r="N184" t="str">
            <v>0</v>
          </cell>
          <cell r="O184" t="str">
            <v>Normal</v>
          </cell>
          <cell r="P184">
            <v>44098</v>
          </cell>
          <cell r="Q184" t="str">
            <v>99/99/9999</v>
          </cell>
          <cell r="R184" t="str">
            <v>01</v>
          </cell>
          <cell r="S184" t="str">
            <v>PORVENIR</v>
          </cell>
          <cell r="T184" t="str">
            <v>A</v>
          </cell>
          <cell r="U184"/>
          <cell r="V184" t="str">
            <v>2255600.00</v>
          </cell>
          <cell r="W184" t="str">
            <v>03</v>
          </cell>
          <cell r="X184" t="str">
            <v>SALUD TOTAL S.A.</v>
          </cell>
          <cell r="Y184" t="str">
            <v>55</v>
          </cell>
          <cell r="Z184" t="str">
            <v>PORVENIR ALTO RIESGO</v>
          </cell>
          <cell r="AA184" t="str">
            <v>13</v>
          </cell>
          <cell r="AB184" t="str">
            <v>COLPATRIA</v>
          </cell>
          <cell r="AC184" t="str">
            <v>006</v>
          </cell>
          <cell r="AD184" t="str">
            <v>MEC.MANT DE LLANTAS</v>
          </cell>
          <cell r="AE184" t="str">
            <v>0013</v>
          </cell>
          <cell r="AF184" t="str">
            <v>BBVA</v>
          </cell>
          <cell r="AG184" t="str">
            <v>06140200018208</v>
          </cell>
          <cell r="AH184" t="str">
            <v>Ahorro</v>
          </cell>
          <cell r="AI184" t="str">
            <v>02</v>
          </cell>
          <cell r="AJ184" t="str">
            <v>COMFACESAR</v>
          </cell>
          <cell r="AK184" t="str">
            <v>2</v>
          </cell>
          <cell r="AL184" t="str">
            <v>Consignacio</v>
          </cell>
          <cell r="AM184"/>
          <cell r="AN184" t="str">
            <v>1</v>
          </cell>
          <cell r="AO184" t="str">
            <v>03</v>
          </cell>
          <cell r="AP184" t="str">
            <v>MECANICO DE LLANTAS II</v>
          </cell>
          <cell r="AQ184" t="str">
            <v>CO00000142</v>
          </cell>
        </row>
        <row r="185">
          <cell r="B185">
            <v>15171827</v>
          </cell>
          <cell r="C185" t="str">
            <v>VALLEDUPAR</v>
          </cell>
          <cell r="D185" t="str">
            <v>M</v>
          </cell>
          <cell r="E185" t="str">
            <v>CARRERA 24 2 18</v>
          </cell>
          <cell r="F185" t="str">
            <v>77044279</v>
          </cell>
          <cell r="G185" t="str">
            <v>FONSECA</v>
          </cell>
          <cell r="H185" t="str">
            <v>3003894791</v>
          </cell>
          <cell r="I185">
            <v>28919</v>
          </cell>
          <cell r="J185" t="str">
            <v>167602</v>
          </cell>
          <cell r="K185" t="str">
            <v>COMERCIAL COSTA (S)</v>
          </cell>
          <cell r="L185" t="str">
            <v>001</v>
          </cell>
          <cell r="M185" t="str">
            <v>KAL TIRE SA DE CV SUCURSAL COLOMBIA</v>
          </cell>
          <cell r="N185" t="str">
            <v>0</v>
          </cell>
          <cell r="O185" t="str">
            <v>Normal</v>
          </cell>
          <cell r="P185">
            <v>44278</v>
          </cell>
          <cell r="Q185" t="str">
            <v>99/99/9999</v>
          </cell>
          <cell r="R185" t="str">
            <v>03</v>
          </cell>
          <cell r="S185" t="str">
            <v>FONDO NACIONAL DEL AHORRO</v>
          </cell>
          <cell r="T185" t="str">
            <v>A</v>
          </cell>
          <cell r="U185"/>
          <cell r="V185" t="str">
            <v>2255600.00</v>
          </cell>
          <cell r="W185" t="str">
            <v>05</v>
          </cell>
          <cell r="X185" t="str">
            <v>E.P.S. SANITAS S.A.</v>
          </cell>
          <cell r="Y185" t="str">
            <v>41</v>
          </cell>
          <cell r="Z185" t="str">
            <v>COLPENSIONES</v>
          </cell>
          <cell r="AA185" t="str">
            <v>13</v>
          </cell>
          <cell r="AB185" t="str">
            <v>COLPATRIA</v>
          </cell>
          <cell r="AC185" t="str">
            <v>006</v>
          </cell>
          <cell r="AD185" t="str">
            <v>MEC.MANT DE LLANTAS</v>
          </cell>
          <cell r="AE185" t="str">
            <v>51</v>
          </cell>
          <cell r="AF185" t="str">
            <v>DAVIVIENDA</v>
          </cell>
          <cell r="AG185" t="str">
            <v>0550027900084180</v>
          </cell>
          <cell r="AH185" t="str">
            <v>Ahorro</v>
          </cell>
          <cell r="AI185" t="str">
            <v>02</v>
          </cell>
          <cell r="AJ185" t="str">
            <v>COMFACESAR</v>
          </cell>
          <cell r="AK185" t="str">
            <v>2</v>
          </cell>
          <cell r="AL185" t="str">
            <v>Consignacio</v>
          </cell>
          <cell r="AM185"/>
          <cell r="AN185" t="str">
            <v>1</v>
          </cell>
          <cell r="AO185" t="str">
            <v>03</v>
          </cell>
          <cell r="AP185" t="str">
            <v>MECANICO DE LLANTAS II</v>
          </cell>
          <cell r="AQ185" t="str">
            <v>CO00000154</v>
          </cell>
        </row>
        <row r="186">
          <cell r="B186">
            <v>84031777</v>
          </cell>
          <cell r="C186" t="str">
            <v>RIOHACHA</v>
          </cell>
          <cell r="D186" t="str">
            <v>M</v>
          </cell>
          <cell r="E186" t="str">
            <v>CALLE 15 N13 21</v>
          </cell>
          <cell r="F186" t="str">
            <v>77044001</v>
          </cell>
          <cell r="G186" t="str">
            <v>RIOHACHA</v>
          </cell>
          <cell r="H186" t="str">
            <v>3127610557</v>
          </cell>
          <cell r="I186">
            <v>24449</v>
          </cell>
          <cell r="J186" t="str">
            <v>167602</v>
          </cell>
          <cell r="K186" t="str">
            <v>COMERCIAL COSTA (S)</v>
          </cell>
          <cell r="L186" t="str">
            <v>001</v>
          </cell>
          <cell r="M186" t="str">
            <v>KAL TIRE SA DE CV SUCURSAL COLOMBIA</v>
          </cell>
          <cell r="N186" t="str">
            <v>0</v>
          </cell>
          <cell r="O186" t="str">
            <v>Normal</v>
          </cell>
          <cell r="P186">
            <v>44778</v>
          </cell>
          <cell r="Q186" t="str">
            <v>99/99/9999</v>
          </cell>
          <cell r="R186" t="str">
            <v>01</v>
          </cell>
          <cell r="S186" t="str">
            <v>PORVENIR</v>
          </cell>
          <cell r="T186" t="str">
            <v>A</v>
          </cell>
          <cell r="U186"/>
          <cell r="V186" t="str">
            <v>2255600.00</v>
          </cell>
          <cell r="W186" t="str">
            <v>03</v>
          </cell>
          <cell r="X186" t="str">
            <v>SALUD TOTAL S.A.</v>
          </cell>
          <cell r="Y186" t="str">
            <v>32</v>
          </cell>
          <cell r="Z186" t="str">
            <v>PORVENIR S.A.</v>
          </cell>
          <cell r="AA186" t="str">
            <v>13</v>
          </cell>
          <cell r="AB186" t="str">
            <v>COLPATRIA</v>
          </cell>
          <cell r="AC186" t="str">
            <v>005</v>
          </cell>
          <cell r="AD186" t="str">
            <v>REPARADORES</v>
          </cell>
          <cell r="AE186" t="str">
            <v>51</v>
          </cell>
          <cell r="AF186" t="str">
            <v>DAVIVIENDA</v>
          </cell>
          <cell r="AG186" t="str">
            <v>0550027900084586</v>
          </cell>
          <cell r="AH186" t="str">
            <v>Ahorro</v>
          </cell>
          <cell r="AI186" t="str">
            <v>01</v>
          </cell>
          <cell r="AJ186" t="str">
            <v>COMFAMILIAR DE LA GUAJIRA</v>
          </cell>
          <cell r="AK186" t="str">
            <v>2</v>
          </cell>
          <cell r="AL186" t="str">
            <v>Consignacio</v>
          </cell>
          <cell r="AM186" t="str">
            <v>BLASPUSAINA@GMAIL.COM</v>
          </cell>
          <cell r="AN186" t="str">
            <v>1</v>
          </cell>
          <cell r="AO186" t="str">
            <v>05</v>
          </cell>
          <cell r="AP186" t="str">
            <v>TECNICO REPARADOR OTR III</v>
          </cell>
          <cell r="AQ186" t="str">
            <v>CO00000170</v>
          </cell>
        </row>
        <row r="187">
          <cell r="B187">
            <v>1065637640</v>
          </cell>
          <cell r="C187" t="str">
            <v>VALLEDUPAR</v>
          </cell>
          <cell r="D187" t="str">
            <v>M</v>
          </cell>
          <cell r="E187" t="str">
            <v>CALLE 15 19D 39</v>
          </cell>
          <cell r="F187" t="str">
            <v>77020001</v>
          </cell>
          <cell r="G187" t="str">
            <v>VALLEDUPAR</v>
          </cell>
          <cell r="H187" t="str">
            <v>3183234025</v>
          </cell>
          <cell r="I187">
            <v>33632</v>
          </cell>
          <cell r="J187" t="str">
            <v>167602</v>
          </cell>
          <cell r="K187" t="str">
            <v>COMERCIAL COSTA (S)</v>
          </cell>
          <cell r="L187" t="str">
            <v>001</v>
          </cell>
          <cell r="M187" t="str">
            <v>KAL TIRE SA DE CV SUCURSAL COLOMBIA</v>
          </cell>
          <cell r="N187" t="str">
            <v>0</v>
          </cell>
          <cell r="O187" t="str">
            <v>Normal</v>
          </cell>
          <cell r="P187">
            <v>44774</v>
          </cell>
          <cell r="Q187" t="str">
            <v>99/99/9999</v>
          </cell>
          <cell r="R187" t="str">
            <v>01</v>
          </cell>
          <cell r="S187" t="str">
            <v>PORVENIR</v>
          </cell>
          <cell r="T187" t="str">
            <v>A</v>
          </cell>
          <cell r="U187"/>
          <cell r="V187" t="str">
            <v>2255600.00</v>
          </cell>
          <cell r="W187" t="str">
            <v>14</v>
          </cell>
          <cell r="X187" t="str">
            <v>NUEVA EPS</v>
          </cell>
          <cell r="Y187" t="str">
            <v>32</v>
          </cell>
          <cell r="Z187" t="str">
            <v>PORVENIR S.A.</v>
          </cell>
          <cell r="AA187" t="str">
            <v>13</v>
          </cell>
          <cell r="AB187" t="str">
            <v>COLPATRIA</v>
          </cell>
          <cell r="AC187" t="str">
            <v>006</v>
          </cell>
          <cell r="AD187" t="str">
            <v>MEC.MANT DE LLANTAS</v>
          </cell>
          <cell r="AE187" t="str">
            <v>51</v>
          </cell>
          <cell r="AF187" t="str">
            <v>DAVIVIENDA</v>
          </cell>
          <cell r="AG187" t="str">
            <v>0550027900085203</v>
          </cell>
          <cell r="AH187" t="str">
            <v>Ahorro</v>
          </cell>
          <cell r="AI187" t="str">
            <v>10</v>
          </cell>
          <cell r="AJ187" t="str">
            <v>COMFACOR</v>
          </cell>
          <cell r="AK187" t="str">
            <v>2</v>
          </cell>
          <cell r="AL187" t="str">
            <v>Consignacio</v>
          </cell>
          <cell r="AM187"/>
          <cell r="AN187" t="str">
            <v>1</v>
          </cell>
          <cell r="AO187" t="str">
            <v>03</v>
          </cell>
          <cell r="AP187" t="str">
            <v>MECANICO DE LLANTAS II</v>
          </cell>
          <cell r="AQ187" t="str">
            <v>CO00000320</v>
          </cell>
        </row>
        <row r="188">
          <cell r="B188">
            <v>1214746153</v>
          </cell>
          <cell r="C188" t="str">
            <v>MEDELLIN</v>
          </cell>
          <cell r="D188" t="str">
            <v>M</v>
          </cell>
          <cell r="E188" t="str">
            <v>CALLE 73</v>
          </cell>
          <cell r="F188" t="str">
            <v>77005088</v>
          </cell>
          <cell r="G188" t="str">
            <v>BELLO</v>
          </cell>
          <cell r="H188" t="str">
            <v>3134145716</v>
          </cell>
          <cell r="I188">
            <v>36239</v>
          </cell>
          <cell r="J188" t="str">
            <v>167602</v>
          </cell>
          <cell r="K188" t="str">
            <v>COMERCIAL COSTA (S)</v>
          </cell>
          <cell r="L188" t="str">
            <v>001</v>
          </cell>
          <cell r="M188" t="str">
            <v>KAL TIRE SA DE CV SUCURSAL COLOMBIA</v>
          </cell>
          <cell r="N188" t="str">
            <v>0</v>
          </cell>
          <cell r="O188" t="str">
            <v>Normal</v>
          </cell>
          <cell r="P188">
            <v>44531</v>
          </cell>
          <cell r="Q188" t="str">
            <v>99/99/9999</v>
          </cell>
          <cell r="R188" t="str">
            <v>04</v>
          </cell>
          <cell r="S188" t="str">
            <v>PROTECCION</v>
          </cell>
          <cell r="T188" t="str">
            <v>A</v>
          </cell>
          <cell r="U188"/>
          <cell r="V188" t="str">
            <v>3278400.00</v>
          </cell>
          <cell r="W188" t="str">
            <v>06</v>
          </cell>
          <cell r="X188" t="str">
            <v>EPS SURA (ANTES SUSALUD)</v>
          </cell>
          <cell r="Y188" t="str">
            <v>31</v>
          </cell>
          <cell r="Z188" t="str">
            <v>PROTECCION S.A.</v>
          </cell>
          <cell r="AA188" t="str">
            <v>13</v>
          </cell>
          <cell r="AB188" t="str">
            <v>COLPATRIA</v>
          </cell>
          <cell r="AC188" t="str">
            <v>011</v>
          </cell>
          <cell r="AD188" t="str">
            <v>COORDINADORES</v>
          </cell>
          <cell r="AE188" t="str">
            <v>0013</v>
          </cell>
          <cell r="AF188" t="str">
            <v>BBVA</v>
          </cell>
          <cell r="AG188" t="str">
            <v>09150200190003</v>
          </cell>
          <cell r="AH188" t="str">
            <v>Ahorro</v>
          </cell>
          <cell r="AI188" t="str">
            <v>06</v>
          </cell>
          <cell r="AJ188" t="str">
            <v>COMFENALCO ANTIOQUIA</v>
          </cell>
          <cell r="AK188" t="str">
            <v>2</v>
          </cell>
          <cell r="AL188" t="str">
            <v>Consignacio</v>
          </cell>
          <cell r="AM188" t="str">
            <v>JOHNER_TABORDA@KALTIRE.COM</v>
          </cell>
          <cell r="AN188" t="str">
            <v>0</v>
          </cell>
          <cell r="AO188" t="str">
            <v>06</v>
          </cell>
          <cell r="AP188" t="str">
            <v>INGENIERO DE SERVICIO TECNICO</v>
          </cell>
          <cell r="AQ188" t="str">
            <v>CO00000291</v>
          </cell>
        </row>
        <row r="189">
          <cell r="B189">
            <v>1085170618</v>
          </cell>
          <cell r="C189" t="str">
            <v>GUAMAL</v>
          </cell>
          <cell r="D189" t="str">
            <v>M</v>
          </cell>
          <cell r="E189" t="str">
            <v>CRA 20 04 24</v>
          </cell>
          <cell r="F189" t="str">
            <v>77023466</v>
          </cell>
          <cell r="G189" t="str">
            <v>MONTELIBANO</v>
          </cell>
          <cell r="H189" t="str">
            <v>3006874492</v>
          </cell>
          <cell r="I189">
            <v>34508</v>
          </cell>
          <cell r="J189" t="str">
            <v>167602</v>
          </cell>
          <cell r="K189" t="str">
            <v>COMERCIAL COSTA (S)</v>
          </cell>
          <cell r="L189" t="str">
            <v>001</v>
          </cell>
          <cell r="M189" t="str">
            <v>KAL TIRE SA DE CV SUCURSAL COLOMBIA</v>
          </cell>
          <cell r="N189" t="str">
            <v>0</v>
          </cell>
          <cell r="O189" t="str">
            <v>Normal</v>
          </cell>
          <cell r="P189">
            <v>45329</v>
          </cell>
          <cell r="Q189" t="str">
            <v>99/99/9999</v>
          </cell>
          <cell r="R189" t="str">
            <v>04</v>
          </cell>
          <cell r="S189" t="str">
            <v>PROTECCION</v>
          </cell>
          <cell r="T189" t="str">
            <v>A</v>
          </cell>
          <cell r="U189"/>
          <cell r="V189" t="str">
            <v>3059900.00</v>
          </cell>
          <cell r="W189" t="str">
            <v>05</v>
          </cell>
          <cell r="X189" t="str">
            <v>E.P.S. SANITAS S.A.</v>
          </cell>
          <cell r="Y189" t="str">
            <v>36</v>
          </cell>
          <cell r="Z189" t="str">
            <v>COLFONDOS S.A.</v>
          </cell>
          <cell r="AA189" t="str">
            <v>13</v>
          </cell>
          <cell r="AB189" t="str">
            <v>COLPATRIA</v>
          </cell>
          <cell r="AC189" t="str">
            <v>003</v>
          </cell>
          <cell r="AD189" t="str">
            <v>SUPERVISORES</v>
          </cell>
          <cell r="AE189" t="str">
            <v>51</v>
          </cell>
          <cell r="AF189" t="str">
            <v>DAVIVIENDA</v>
          </cell>
          <cell r="AG189" t="str">
            <v>0550488404675701</v>
          </cell>
          <cell r="AH189" t="str">
            <v>Ahorro</v>
          </cell>
          <cell r="AI189" t="str">
            <v>10</v>
          </cell>
          <cell r="AJ189" t="str">
            <v>COMFACOR</v>
          </cell>
          <cell r="AK189" t="str">
            <v>2</v>
          </cell>
          <cell r="AL189" t="str">
            <v>Consignacio</v>
          </cell>
          <cell r="AM189" t="str">
            <v>TOLOZARICARDO024@GMAIL.COM</v>
          </cell>
          <cell r="AN189" t="str">
            <v>0</v>
          </cell>
          <cell r="AO189" t="str">
            <v>01</v>
          </cell>
          <cell r="AP189" t="str">
            <v>SUPERVISOR DE PROYECTO</v>
          </cell>
          <cell r="AQ189" t="str">
            <v>CO00000402</v>
          </cell>
        </row>
        <row r="190">
          <cell r="B190">
            <v>73570411</v>
          </cell>
          <cell r="C190" t="str">
            <v>CARTAGENA</v>
          </cell>
          <cell r="D190" t="str">
            <v>M</v>
          </cell>
          <cell r="E190" t="str">
            <v>AV 3 CL 28 21 128</v>
          </cell>
          <cell r="F190" t="str">
            <v>77013001</v>
          </cell>
          <cell r="G190" t="str">
            <v>CARTAGENA</v>
          </cell>
          <cell r="H190" t="str">
            <v>3118996370</v>
          </cell>
          <cell r="I190">
            <v>27598</v>
          </cell>
          <cell r="J190" t="str">
            <v>167701</v>
          </cell>
          <cell r="K190" t="str">
            <v>COMERCIAL ANTIOQUIA (C)</v>
          </cell>
          <cell r="L190" t="str">
            <v>001</v>
          </cell>
          <cell r="M190" t="str">
            <v>KAL TIRE SA DE CV SUCURSAL COLOMBIA</v>
          </cell>
          <cell r="N190" t="str">
            <v>0</v>
          </cell>
          <cell r="O190" t="str">
            <v>Normal</v>
          </cell>
          <cell r="P190">
            <v>45323</v>
          </cell>
          <cell r="Q190" t="str">
            <v>99/99/9999</v>
          </cell>
          <cell r="R190" t="str">
            <v>03</v>
          </cell>
          <cell r="S190" t="str">
            <v>FONDO NACIONAL DEL AHORRO</v>
          </cell>
          <cell r="T190" t="str">
            <v>A</v>
          </cell>
          <cell r="U190"/>
          <cell r="V190" t="str">
            <v>3220000.00</v>
          </cell>
          <cell r="W190" t="str">
            <v>06</v>
          </cell>
          <cell r="X190" t="str">
            <v>EPS SURA (ANTES SUSALUD)</v>
          </cell>
          <cell r="Y190" t="str">
            <v>41</v>
          </cell>
          <cell r="Z190" t="str">
            <v>COLPENSIONES</v>
          </cell>
          <cell r="AA190" t="str">
            <v>13</v>
          </cell>
          <cell r="AB190" t="str">
            <v>COLPATRIA</v>
          </cell>
          <cell r="AC190" t="str">
            <v>0001</v>
          </cell>
          <cell r="AD190" t="str">
            <v>COMERCIAL</v>
          </cell>
          <cell r="AE190" t="str">
            <v>51</v>
          </cell>
          <cell r="AF190" t="str">
            <v>DAVIVIENDA</v>
          </cell>
          <cell r="AG190" t="str">
            <v>056000723439</v>
          </cell>
          <cell r="AH190" t="str">
            <v>Ahorro</v>
          </cell>
          <cell r="AI190" t="str">
            <v>06</v>
          </cell>
          <cell r="AJ190" t="str">
            <v>COMFENALCO ANTIOQUIA</v>
          </cell>
          <cell r="AK190" t="str">
            <v>2</v>
          </cell>
          <cell r="AL190" t="str">
            <v>Consignacio</v>
          </cell>
          <cell r="AM190" t="str">
            <v>NACHO751@GMAIL.COM</v>
          </cell>
          <cell r="AN190" t="str">
            <v>0</v>
          </cell>
          <cell r="AO190" t="str">
            <v>02</v>
          </cell>
          <cell r="AP190" t="str">
            <v>REPRESENTANTE TECNICO COMERCIAL</v>
          </cell>
          <cell r="AQ190" t="str">
            <v>CO00000399</v>
          </cell>
        </row>
        <row r="191">
          <cell r="B191">
            <v>1079936495</v>
          </cell>
          <cell r="C191" t="str">
            <v>PIVIJAY</v>
          </cell>
          <cell r="D191" t="str">
            <v>M</v>
          </cell>
          <cell r="E191" t="str">
            <v>CALLE 13 19 18</v>
          </cell>
          <cell r="F191" t="str">
            <v>77047551</v>
          </cell>
          <cell r="G191" t="str">
            <v>PIVIJAY</v>
          </cell>
          <cell r="H191" t="str">
            <v>3014589585</v>
          </cell>
          <cell r="I191">
            <v>34029</v>
          </cell>
          <cell r="J191" t="str">
            <v>167701</v>
          </cell>
          <cell r="K191" t="str">
            <v>COMERCIAL ANTIOQUIA (C)</v>
          </cell>
          <cell r="L191" t="str">
            <v>001</v>
          </cell>
          <cell r="M191" t="str">
            <v>KAL TIRE SA DE CV SUCURSAL COLOMBIA</v>
          </cell>
          <cell r="N191" t="str">
            <v>0</v>
          </cell>
          <cell r="O191" t="str">
            <v>Normal</v>
          </cell>
          <cell r="P191">
            <v>44852</v>
          </cell>
          <cell r="Q191" t="str">
            <v>99/99/9999</v>
          </cell>
          <cell r="R191" t="str">
            <v>01</v>
          </cell>
          <cell r="S191" t="str">
            <v>PORVENIR</v>
          </cell>
          <cell r="T191" t="str">
            <v>A</v>
          </cell>
          <cell r="U191"/>
          <cell r="V191" t="str">
            <v>1854500.00</v>
          </cell>
          <cell r="W191" t="str">
            <v>14</v>
          </cell>
          <cell r="X191" t="str">
            <v>NUEVA EPS</v>
          </cell>
          <cell r="Y191" t="str">
            <v>31</v>
          </cell>
          <cell r="Z191" t="str">
            <v>PROTECCION S.A.</v>
          </cell>
          <cell r="AA191" t="str">
            <v>13</v>
          </cell>
          <cell r="AB191" t="str">
            <v>COLPATRIA</v>
          </cell>
          <cell r="AC191" t="str">
            <v>006</v>
          </cell>
          <cell r="AD191" t="str">
            <v>MEC.MANT DE LLANTAS</v>
          </cell>
          <cell r="AE191" t="str">
            <v>51</v>
          </cell>
          <cell r="AF191" t="str">
            <v>DAVIVIENDA</v>
          </cell>
          <cell r="AG191" t="str">
            <v>0550027900085344</v>
          </cell>
          <cell r="AH191" t="str">
            <v>Ahorro</v>
          </cell>
          <cell r="AI191" t="str">
            <v>07</v>
          </cell>
          <cell r="AJ191" t="str">
            <v>CAJAMAG</v>
          </cell>
          <cell r="AK191" t="str">
            <v>2</v>
          </cell>
          <cell r="AL191" t="str">
            <v>Consignacio</v>
          </cell>
          <cell r="AM191" t="str">
            <v>MELLITO_1993@HOTMAIL.COM</v>
          </cell>
          <cell r="AN191" t="str">
            <v>1</v>
          </cell>
          <cell r="AO191" t="str">
            <v>08</v>
          </cell>
          <cell r="AP191" t="str">
            <v>MECANICO DE LLANTAS COMERCIAL II</v>
          </cell>
          <cell r="AQ191" t="str">
            <v>CO00000077</v>
          </cell>
        </row>
        <row r="192">
          <cell r="B192">
            <v>1048206369</v>
          </cell>
          <cell r="C192" t="str">
            <v>BARANOA</v>
          </cell>
          <cell r="D192" t="str">
            <v>M</v>
          </cell>
          <cell r="E192" t="str">
            <v>TRANSVERSAL 5 2 30</v>
          </cell>
          <cell r="F192" t="str">
            <v>77020400</v>
          </cell>
          <cell r="G192" t="str">
            <v>LA JAGUA DE IBIRICO</v>
          </cell>
          <cell r="H192" t="str">
            <v>3145866098</v>
          </cell>
          <cell r="I192">
            <v>31853</v>
          </cell>
          <cell r="J192" t="str">
            <v>167701</v>
          </cell>
          <cell r="K192" t="str">
            <v>COMERCIAL ANTIOQUIA (C)</v>
          </cell>
          <cell r="L192" t="str">
            <v>001</v>
          </cell>
          <cell r="M192" t="str">
            <v>KAL TIRE SA DE CV SUCURSAL COLOMBIA</v>
          </cell>
          <cell r="N192" t="str">
            <v>0</v>
          </cell>
          <cell r="O192" t="str">
            <v>Normal</v>
          </cell>
          <cell r="P192">
            <v>40725</v>
          </cell>
          <cell r="Q192" t="str">
            <v>99/99/9999</v>
          </cell>
          <cell r="R192" t="str">
            <v>04</v>
          </cell>
          <cell r="S192" t="str">
            <v>PROTECCION</v>
          </cell>
          <cell r="T192" t="str">
            <v>A</v>
          </cell>
          <cell r="U192"/>
          <cell r="V192" t="str">
            <v>3756300.00</v>
          </cell>
          <cell r="W192" t="str">
            <v>03</v>
          </cell>
          <cell r="X192" t="str">
            <v>SALUD TOTAL S.A.</v>
          </cell>
          <cell r="Y192" t="str">
            <v>32</v>
          </cell>
          <cell r="Z192" t="str">
            <v>PORVENIR S.A.</v>
          </cell>
          <cell r="AA192" t="str">
            <v>13</v>
          </cell>
          <cell r="AB192" t="str">
            <v>COLPATRIA</v>
          </cell>
          <cell r="AC192" t="str">
            <v>0001</v>
          </cell>
          <cell r="AD192" t="str">
            <v>COMERCIAL</v>
          </cell>
          <cell r="AE192" t="str">
            <v>51</v>
          </cell>
          <cell r="AF192" t="str">
            <v>DAVIVIENDA</v>
          </cell>
          <cell r="AG192" t="str">
            <v>0550027900083232</v>
          </cell>
          <cell r="AH192" t="str">
            <v>Ahorro</v>
          </cell>
          <cell r="AI192" t="str">
            <v>03</v>
          </cell>
          <cell r="AJ192" t="str">
            <v>COMFAMILIAR DEL ATLANTICO</v>
          </cell>
          <cell r="AK192" t="str">
            <v>2</v>
          </cell>
          <cell r="AL192" t="str">
            <v>Consignacio</v>
          </cell>
          <cell r="AM192"/>
          <cell r="AN192" t="str">
            <v>0</v>
          </cell>
          <cell r="AO192" t="str">
            <v>02</v>
          </cell>
          <cell r="AP192" t="str">
            <v>REPRESENTANTE TECNICO COMERCIAL</v>
          </cell>
          <cell r="AQ192" t="str">
            <v>CO00000141</v>
          </cell>
        </row>
        <row r="193">
          <cell r="B193">
            <v>43663592</v>
          </cell>
          <cell r="C193" t="str">
            <v>BELLO</v>
          </cell>
          <cell r="D193" t="str">
            <v>F</v>
          </cell>
          <cell r="E193" t="str">
            <v>CRA 77B 60 81</v>
          </cell>
          <cell r="F193" t="str">
            <v>77005001</v>
          </cell>
          <cell r="G193" t="str">
            <v>MEDELLIN</v>
          </cell>
          <cell r="H193" t="str">
            <v>3155138355</v>
          </cell>
          <cell r="I193">
            <v>24521</v>
          </cell>
          <cell r="J193" t="str">
            <v>167701</v>
          </cell>
          <cell r="K193" t="str">
            <v>COMERCIAL ANTIOQUIA (C)</v>
          </cell>
          <cell r="L193" t="str">
            <v>001</v>
          </cell>
          <cell r="M193" t="str">
            <v>KAL TIRE SA DE CV SUCURSAL COLOMBIA</v>
          </cell>
          <cell r="N193" t="str">
            <v>0</v>
          </cell>
          <cell r="O193" t="str">
            <v>Normal</v>
          </cell>
          <cell r="P193">
            <v>44319</v>
          </cell>
          <cell r="Q193" t="str">
            <v>99/99/9999</v>
          </cell>
          <cell r="R193" t="str">
            <v>04</v>
          </cell>
          <cell r="S193" t="str">
            <v>PROTECCION</v>
          </cell>
          <cell r="T193" t="str">
            <v>A</v>
          </cell>
          <cell r="U193"/>
          <cell r="V193" t="str">
            <v>2500000.00</v>
          </cell>
          <cell r="W193" t="str">
            <v>06</v>
          </cell>
          <cell r="X193" t="str">
            <v>EPS SURA (ANTES SUSALUD)</v>
          </cell>
          <cell r="Y193" t="str">
            <v>31</v>
          </cell>
          <cell r="Z193" t="str">
            <v>PROTECCION S.A.</v>
          </cell>
          <cell r="AA193" t="str">
            <v>13</v>
          </cell>
          <cell r="AB193" t="str">
            <v>COLPATRIA</v>
          </cell>
          <cell r="AC193" t="str">
            <v>0001</v>
          </cell>
          <cell r="AD193" t="str">
            <v>COMERCIAL</v>
          </cell>
          <cell r="AE193" t="str">
            <v>51</v>
          </cell>
          <cell r="AF193" t="str">
            <v>DAVIVIENDA</v>
          </cell>
          <cell r="AG193" t="str">
            <v>0550027900084297</v>
          </cell>
          <cell r="AH193" t="str">
            <v>Ahorro</v>
          </cell>
          <cell r="AI193" t="str">
            <v>06</v>
          </cell>
          <cell r="AJ193" t="str">
            <v>COMFENALCO ANTIOQUIA</v>
          </cell>
          <cell r="AK193" t="str">
            <v>2</v>
          </cell>
          <cell r="AL193" t="str">
            <v>Consignacio</v>
          </cell>
          <cell r="AM193" t="str">
            <v>DORALBA_MUNOZ@KALTIRE.COM</v>
          </cell>
          <cell r="AN193" t="str">
            <v>0</v>
          </cell>
          <cell r="AO193" t="str">
            <v>02</v>
          </cell>
          <cell r="AP193" t="str">
            <v>REPRESENTANTE TECNICO COMERCIAL</v>
          </cell>
          <cell r="AQ193" t="str">
            <v>CO00000271</v>
          </cell>
        </row>
        <row r="194">
          <cell r="B194">
            <v>1067722468</v>
          </cell>
          <cell r="C194" t="str">
            <v>AGUSTIN CODAZZI</v>
          </cell>
          <cell r="D194" t="str">
            <v>M</v>
          </cell>
          <cell r="E194" t="str">
            <v>CALLE 28 MANZANA 8 CASA 10</v>
          </cell>
          <cell r="F194" t="str">
            <v>77020013</v>
          </cell>
          <cell r="G194" t="str">
            <v>AGUSTIN CODAZZI</v>
          </cell>
          <cell r="H194" t="str">
            <v>3202721508</v>
          </cell>
          <cell r="I194">
            <v>33774</v>
          </cell>
          <cell r="J194" t="str">
            <v>167702</v>
          </cell>
          <cell r="K194" t="str">
            <v>COMERCIAL ANTIOQUIA (S)</v>
          </cell>
          <cell r="L194" t="str">
            <v>001</v>
          </cell>
          <cell r="M194" t="str">
            <v>KAL TIRE SA DE CV SUCURSAL COLOMBIA</v>
          </cell>
          <cell r="N194" t="str">
            <v>0</v>
          </cell>
          <cell r="O194" t="str">
            <v>Normal</v>
          </cell>
          <cell r="P194">
            <v>44474</v>
          </cell>
          <cell r="Q194" t="str">
            <v>99/99/9999</v>
          </cell>
          <cell r="R194" t="str">
            <v>01</v>
          </cell>
          <cell r="S194" t="str">
            <v>PORVENIR</v>
          </cell>
          <cell r="T194" t="str">
            <v>A</v>
          </cell>
          <cell r="U194"/>
          <cell r="V194" t="str">
            <v>3460900.00</v>
          </cell>
          <cell r="W194" t="str">
            <v>05</v>
          </cell>
          <cell r="X194" t="str">
            <v>E.P.S. SANITAS S.A.</v>
          </cell>
          <cell r="Y194" t="str">
            <v>32</v>
          </cell>
          <cell r="Z194" t="str">
            <v>PORVENIR S.A.</v>
          </cell>
          <cell r="AA194" t="str">
            <v>13</v>
          </cell>
          <cell r="AB194" t="str">
            <v>COLPATRIA</v>
          </cell>
          <cell r="AC194" t="str">
            <v>003</v>
          </cell>
          <cell r="AD194" t="str">
            <v>SUPERVISORES</v>
          </cell>
          <cell r="AE194" t="str">
            <v>51</v>
          </cell>
          <cell r="AF194" t="str">
            <v>DAVIVIENDA</v>
          </cell>
          <cell r="AG194" t="str">
            <v>0550027900085328</v>
          </cell>
          <cell r="AH194" t="str">
            <v>Ahorro</v>
          </cell>
          <cell r="AI194" t="str">
            <v>02</v>
          </cell>
          <cell r="AJ194" t="str">
            <v>COMFACESAR</v>
          </cell>
          <cell r="AK194" t="str">
            <v>2</v>
          </cell>
          <cell r="AL194" t="str">
            <v>Consignacio</v>
          </cell>
          <cell r="AM194"/>
          <cell r="AN194" t="str">
            <v>0</v>
          </cell>
          <cell r="AO194" t="str">
            <v>01</v>
          </cell>
          <cell r="AP194" t="str">
            <v>SUPERVISOR DE PROYECTO</v>
          </cell>
          <cell r="AQ194" t="str">
            <v>CO00000202</v>
          </cell>
        </row>
        <row r="195">
          <cell r="B195">
            <v>1020481279</v>
          </cell>
          <cell r="C195" t="str">
            <v>BELLO</v>
          </cell>
          <cell r="D195" t="str">
            <v>M</v>
          </cell>
          <cell r="E195" t="str">
            <v>CR 011 005 177</v>
          </cell>
          <cell r="F195" t="str">
            <v>77005042</v>
          </cell>
          <cell r="G195" t="str">
            <v>ANTIOQUIA</v>
          </cell>
          <cell r="H195" t="str">
            <v>3216697988</v>
          </cell>
          <cell r="I195">
            <v>35655</v>
          </cell>
          <cell r="J195" t="str">
            <v>167702</v>
          </cell>
          <cell r="K195" t="str">
            <v>COMERCIAL ANTIOQUIA (S)</v>
          </cell>
          <cell r="L195" t="str">
            <v>001</v>
          </cell>
          <cell r="M195" t="str">
            <v>KAL TIRE SA DE CV SUCURSAL COLOMBIA</v>
          </cell>
          <cell r="N195" t="str">
            <v>0</v>
          </cell>
          <cell r="O195" t="str">
            <v>Normal</v>
          </cell>
          <cell r="P195">
            <v>45323</v>
          </cell>
          <cell r="Q195" t="str">
            <v>99/99/9999</v>
          </cell>
          <cell r="R195" t="str">
            <v>04</v>
          </cell>
          <cell r="S195" t="str">
            <v>PROTECCION</v>
          </cell>
          <cell r="T195" t="str">
            <v>A</v>
          </cell>
          <cell r="U195"/>
          <cell r="V195" t="str">
            <v>3200000.00</v>
          </cell>
          <cell r="W195" t="str">
            <v>06</v>
          </cell>
          <cell r="X195" t="str">
            <v>EPS SURA (ANTES SUSALUD)</v>
          </cell>
          <cell r="Y195" t="str">
            <v>31</v>
          </cell>
          <cell r="Z195" t="str">
            <v>PROTECCION S.A.</v>
          </cell>
          <cell r="AA195" t="str">
            <v>13</v>
          </cell>
          <cell r="AB195" t="str">
            <v>COLPATRIA</v>
          </cell>
          <cell r="AC195" t="str">
            <v>011</v>
          </cell>
          <cell r="AD195" t="str">
            <v>COORDINADORES</v>
          </cell>
          <cell r="AE195" t="str">
            <v>51</v>
          </cell>
          <cell r="AF195" t="str">
            <v>DAVIVIENDA</v>
          </cell>
          <cell r="AG195" t="str">
            <v>0550030200091111</v>
          </cell>
          <cell r="AH195" t="str">
            <v>Ahorro</v>
          </cell>
          <cell r="AI195" t="str">
            <v>06</v>
          </cell>
          <cell r="AJ195" t="str">
            <v>COMFENALCO ANTIOQUIA</v>
          </cell>
          <cell r="AK195" t="str">
            <v>2</v>
          </cell>
          <cell r="AL195" t="str">
            <v>Consignacio</v>
          </cell>
          <cell r="AM195" t="str">
            <v>DIEGO.ZAPATAV08@GMAIL.COM</v>
          </cell>
          <cell r="AN195" t="str">
            <v>0</v>
          </cell>
          <cell r="AO195" t="str">
            <v>06</v>
          </cell>
          <cell r="AP195" t="str">
            <v>INGENIERO DE SERVICIO TECNICO</v>
          </cell>
          <cell r="AQ195" t="str">
            <v>CO00000400</v>
          </cell>
        </row>
        <row r="196">
          <cell r="B196">
            <v>1140863312</v>
          </cell>
          <cell r="C196" t="str">
            <v>BARRANQUILLA</v>
          </cell>
          <cell r="D196" t="str">
            <v>M</v>
          </cell>
          <cell r="E196" t="str">
            <v>CRA 50 103 24 CASA 1</v>
          </cell>
          <cell r="F196" t="str">
            <v>77008001</v>
          </cell>
          <cell r="G196" t="str">
            <v>BARRANQUILLA</v>
          </cell>
          <cell r="H196" t="str">
            <v>3215015572</v>
          </cell>
          <cell r="I196">
            <v>34228</v>
          </cell>
          <cell r="J196" t="str">
            <v>1688</v>
          </cell>
          <cell r="K196" t="str">
            <v>TOMS LATAM</v>
          </cell>
          <cell r="L196" t="str">
            <v>001</v>
          </cell>
          <cell r="M196" t="str">
            <v>KAL TIRE SA DE CV SUCURSAL COLOMBIA</v>
          </cell>
          <cell r="N196" t="str">
            <v>0</v>
          </cell>
          <cell r="O196" t="str">
            <v>Normal</v>
          </cell>
          <cell r="P196">
            <v>44789</v>
          </cell>
          <cell r="Q196" t="str">
            <v>99/99/9999</v>
          </cell>
          <cell r="R196" t="str">
            <v>04</v>
          </cell>
          <cell r="S196" t="str">
            <v>PROTECCION</v>
          </cell>
          <cell r="T196" t="str">
            <v>A</v>
          </cell>
          <cell r="U196"/>
          <cell r="V196" t="str">
            <v>8742400.00</v>
          </cell>
          <cell r="W196" t="str">
            <v>06</v>
          </cell>
          <cell r="X196" t="str">
            <v>EPS SURA (ANTES SUSALUD)</v>
          </cell>
          <cell r="Y196" t="str">
            <v>31</v>
          </cell>
          <cell r="Z196" t="str">
            <v>PROTECCION S.A.</v>
          </cell>
          <cell r="AA196" t="str">
            <v>13</v>
          </cell>
          <cell r="AB196" t="str">
            <v>COLPATRIA</v>
          </cell>
          <cell r="AC196" t="str">
            <v>011</v>
          </cell>
          <cell r="AD196" t="str">
            <v>COORDINADORES</v>
          </cell>
          <cell r="AE196" t="str">
            <v>51</v>
          </cell>
          <cell r="AF196" t="str">
            <v>DAVIVIENDA</v>
          </cell>
          <cell r="AG196" t="str">
            <v>0550027900085666</v>
          </cell>
          <cell r="AH196" t="str">
            <v>Ahorro</v>
          </cell>
          <cell r="AI196" t="str">
            <v>03</v>
          </cell>
          <cell r="AJ196" t="str">
            <v>COMFAMILIAR DEL ATLANTICO</v>
          </cell>
          <cell r="AK196" t="str">
            <v>2</v>
          </cell>
          <cell r="AL196" t="str">
            <v>Consignacio</v>
          </cell>
          <cell r="AM196" t="str">
            <v>LUIS_CELEDON@KALTIRE.COM</v>
          </cell>
          <cell r="AN196" t="str">
            <v>0</v>
          </cell>
          <cell r="AO196" t="str">
            <v>10</v>
          </cell>
          <cell r="AP196" t="str">
            <v>INGENIERO DE IMPLEMENTACION TOMS LATAM</v>
          </cell>
          <cell r="AQ196" t="str">
            <v>CO00000322</v>
          </cell>
        </row>
        <row r="197">
          <cell r="B197">
            <v>1010240625</v>
          </cell>
          <cell r="C197" t="str">
            <v>BOGOTA</v>
          </cell>
          <cell r="D197" t="str">
            <v>M</v>
          </cell>
          <cell r="E197" t="str">
            <v>CR 55 N 152B 68</v>
          </cell>
          <cell r="F197" t="str">
            <v>16925001</v>
          </cell>
          <cell r="G197" t="str">
            <v>BOGOTA</v>
          </cell>
          <cell r="H197" t="str">
            <v>3016463655</v>
          </cell>
          <cell r="I197">
            <v>35975</v>
          </cell>
          <cell r="J197" t="str">
            <v>1689</v>
          </cell>
          <cell r="K197" t="str">
            <v>BUSSINES INTELLIGENCE DATA GLOBAL</v>
          </cell>
          <cell r="L197" t="str">
            <v>001</v>
          </cell>
          <cell r="M197" t="str">
            <v>KAL TIRE SA DE CV SUCURSAL COLOMBIA</v>
          </cell>
          <cell r="N197" t="str">
            <v>0</v>
          </cell>
          <cell r="O197" t="str">
            <v>Normal</v>
          </cell>
          <cell r="P197">
            <v>44979</v>
          </cell>
          <cell r="Q197" t="str">
            <v>99/99/9999</v>
          </cell>
          <cell r="R197" t="str">
            <v>01</v>
          </cell>
          <cell r="S197" t="str">
            <v>PORVENIR</v>
          </cell>
          <cell r="T197" t="str">
            <v>A</v>
          </cell>
          <cell r="U197"/>
          <cell r="V197" t="str">
            <v>15000000.00</v>
          </cell>
          <cell r="W197" t="str">
            <v>05</v>
          </cell>
          <cell r="X197" t="str">
            <v>E.P.S. SANITAS S.A.</v>
          </cell>
          <cell r="Y197" t="str">
            <v>41</v>
          </cell>
          <cell r="Z197" t="str">
            <v>COLPENSIONES</v>
          </cell>
          <cell r="AA197" t="str">
            <v>13</v>
          </cell>
          <cell r="AB197" t="str">
            <v>COLPATRIA</v>
          </cell>
          <cell r="AC197" t="str">
            <v>0013</v>
          </cell>
          <cell r="AD197" t="str">
            <v>ANALISTA</v>
          </cell>
          <cell r="AE197" t="str">
            <v>0013</v>
          </cell>
          <cell r="AF197" t="str">
            <v>BBVA</v>
          </cell>
          <cell r="AG197" t="str">
            <v>04790200412330</v>
          </cell>
          <cell r="AH197" t="str">
            <v>Ahorro</v>
          </cell>
          <cell r="AI197" t="str">
            <v>05</v>
          </cell>
          <cell r="AJ197" t="str">
            <v>CAFAM</v>
          </cell>
          <cell r="AK197" t="str">
            <v>2</v>
          </cell>
          <cell r="AL197" t="str">
            <v>Consignacio</v>
          </cell>
          <cell r="AM197" t="str">
            <v>ANDRESFROMERO22@GMAIL.COM</v>
          </cell>
          <cell r="AN197" t="str">
            <v>0</v>
          </cell>
          <cell r="AO197" t="str">
            <v>08</v>
          </cell>
          <cell r="AP197" t="str">
            <v>ANALISTA DE DATOS</v>
          </cell>
          <cell r="AQ197" t="str">
            <v>CO00000351</v>
          </cell>
        </row>
        <row r="198">
          <cell r="B198">
            <v>17342935</v>
          </cell>
          <cell r="C198" t="str">
            <v>VILLAVICENCIO</v>
          </cell>
          <cell r="D198" t="str">
            <v>M</v>
          </cell>
          <cell r="E198" t="str">
            <v>CALLE 3 No</v>
          </cell>
          <cell r="F198" t="str">
            <v>77008001</v>
          </cell>
          <cell r="G198" t="str">
            <v>BARRANQUILLA</v>
          </cell>
          <cell r="H198" t="str">
            <v>3310002</v>
          </cell>
          <cell r="I198">
            <v>25657</v>
          </cell>
          <cell r="J198" t="str">
            <v>1690</v>
          </cell>
          <cell r="K198" t="str">
            <v>GERENCIAL</v>
          </cell>
          <cell r="L198" t="str">
            <v>001</v>
          </cell>
          <cell r="M198" t="str">
            <v>KAL TIRE SA DE CV SUCURSAL COLOMBIA</v>
          </cell>
          <cell r="N198" t="str">
            <v>0</v>
          </cell>
          <cell r="O198" t="str">
            <v>Normal</v>
          </cell>
          <cell r="P198">
            <v>41018</v>
          </cell>
          <cell r="Q198" t="str">
            <v>99/99/9999</v>
          </cell>
          <cell r="R198" t="str">
            <v>04</v>
          </cell>
          <cell r="S198" t="str">
            <v>PROTECCION</v>
          </cell>
          <cell r="T198" t="str">
            <v>A</v>
          </cell>
          <cell r="U198"/>
          <cell r="V198" t="str">
            <v>45602600.00</v>
          </cell>
          <cell r="W198" t="str">
            <v>05</v>
          </cell>
          <cell r="X198" t="str">
            <v>E.P.S. SANITAS S.A.</v>
          </cell>
          <cell r="Y198" t="str">
            <v>41</v>
          </cell>
          <cell r="Z198" t="str">
            <v>COLPENSIONES</v>
          </cell>
          <cell r="AA198" t="str">
            <v>13</v>
          </cell>
          <cell r="AB198" t="str">
            <v>COLPATRIA</v>
          </cell>
          <cell r="AC198" t="str">
            <v>001</v>
          </cell>
          <cell r="AD198" t="str">
            <v>GERENTES</v>
          </cell>
          <cell r="AE198" t="str">
            <v>0013</v>
          </cell>
          <cell r="AF198" t="str">
            <v>BBVA</v>
          </cell>
          <cell r="AG198" t="str">
            <v>00920200248202</v>
          </cell>
          <cell r="AH198" t="str">
            <v>Ahorro</v>
          </cell>
          <cell r="AI198" t="str">
            <v>03</v>
          </cell>
          <cell r="AJ198" t="str">
            <v>COMFAMILIAR DEL ATLANTICO</v>
          </cell>
          <cell r="AK198" t="str">
            <v>2</v>
          </cell>
          <cell r="AL198" t="str">
            <v>Consignacio</v>
          </cell>
          <cell r="AM198" t="str">
            <v>diego_garcia@kaltire.com</v>
          </cell>
          <cell r="AN198" t="str">
            <v>0</v>
          </cell>
          <cell r="AO198" t="str">
            <v>01</v>
          </cell>
          <cell r="AP198" t="str">
            <v>GERENTE GENERAL</v>
          </cell>
          <cell r="AQ198" t="str">
            <v>CO00000084</v>
          </cell>
        </row>
        <row r="199">
          <cell r="B199">
            <v>72203630</v>
          </cell>
          <cell r="C199" t="str">
            <v>BARRANQUILLA</v>
          </cell>
          <cell r="D199" t="str">
            <v>M</v>
          </cell>
          <cell r="E199" t="str">
            <v>CALLE 63</v>
          </cell>
          <cell r="F199" t="str">
            <v>77008001</v>
          </cell>
          <cell r="G199" t="str">
            <v>BARRANQUILLA</v>
          </cell>
          <cell r="H199"/>
          <cell r="I199">
            <v>27189</v>
          </cell>
          <cell r="J199" t="str">
            <v>1692</v>
          </cell>
          <cell r="K199" t="str">
            <v>GRH</v>
          </cell>
          <cell r="L199" t="str">
            <v>001</v>
          </cell>
          <cell r="M199" t="str">
            <v>KAL TIRE SA DE CV SUCURSAL COLOMBIA</v>
          </cell>
          <cell r="N199" t="str">
            <v>0</v>
          </cell>
          <cell r="O199" t="str">
            <v>Normal</v>
          </cell>
          <cell r="P199">
            <v>39791</v>
          </cell>
          <cell r="Q199" t="str">
            <v>99/99/9999</v>
          </cell>
          <cell r="R199" t="str">
            <v>04</v>
          </cell>
          <cell r="S199" t="str">
            <v>PROTECCION</v>
          </cell>
          <cell r="T199" t="str">
            <v>A</v>
          </cell>
          <cell r="U199"/>
          <cell r="V199" t="str">
            <v>14113000.00</v>
          </cell>
          <cell r="W199" t="str">
            <v>06</v>
          </cell>
          <cell r="X199" t="str">
            <v>EPS SURA (ANTES SUSALUD)</v>
          </cell>
          <cell r="Y199" t="str">
            <v>41</v>
          </cell>
          <cell r="Z199" t="str">
            <v>COLPENSIONES</v>
          </cell>
          <cell r="AA199" t="str">
            <v>13</v>
          </cell>
          <cell r="AB199" t="str">
            <v>COLPATRIA</v>
          </cell>
          <cell r="AC199" t="str">
            <v>001</v>
          </cell>
          <cell r="AD199" t="str">
            <v>GERENTES</v>
          </cell>
          <cell r="AE199" t="str">
            <v>51</v>
          </cell>
          <cell r="AF199" t="str">
            <v>DAVIVIENDA</v>
          </cell>
          <cell r="AG199" t="str">
            <v>0550027900084404</v>
          </cell>
          <cell r="AH199" t="str">
            <v>Ahorro</v>
          </cell>
          <cell r="AI199" t="str">
            <v>02</v>
          </cell>
          <cell r="AJ199" t="str">
            <v>COMFACESAR</v>
          </cell>
          <cell r="AK199" t="str">
            <v>2</v>
          </cell>
          <cell r="AL199" t="str">
            <v>Consignacio</v>
          </cell>
          <cell r="AM199"/>
          <cell r="AN199" t="str">
            <v>0</v>
          </cell>
          <cell r="AO199" t="str">
            <v>06</v>
          </cell>
          <cell r="AP199" t="str">
            <v>GERENTE DE GESTION HUMANA</v>
          </cell>
          <cell r="AQ199" t="str">
            <v>CO00000021</v>
          </cell>
        </row>
        <row r="200">
          <cell r="B200">
            <v>1129532618</v>
          </cell>
          <cell r="C200" t="str">
            <v>BARRANQUILLA</v>
          </cell>
          <cell r="D200" t="str">
            <v>F</v>
          </cell>
          <cell r="E200" t="str">
            <v>CRA 2A 37E 37</v>
          </cell>
          <cell r="F200" t="str">
            <v>77008001</v>
          </cell>
          <cell r="G200" t="str">
            <v>BARRANQUILLA</v>
          </cell>
          <cell r="H200" t="str">
            <v>3002280844</v>
          </cell>
          <cell r="I200">
            <v>31679</v>
          </cell>
          <cell r="J200" t="str">
            <v>1692</v>
          </cell>
          <cell r="K200" t="str">
            <v>GRH</v>
          </cell>
          <cell r="L200" t="str">
            <v>001</v>
          </cell>
          <cell r="M200" t="str">
            <v>KAL TIRE SA DE CV SUCURSAL COLOMBIA</v>
          </cell>
          <cell r="N200" t="str">
            <v>0</v>
          </cell>
          <cell r="O200" t="str">
            <v>Normal</v>
          </cell>
          <cell r="P200">
            <v>45160</v>
          </cell>
          <cell r="Q200" t="str">
            <v>99/99/9999</v>
          </cell>
          <cell r="R200" t="str">
            <v>04</v>
          </cell>
          <cell r="S200" t="str">
            <v>PROTECCION</v>
          </cell>
          <cell r="T200" t="str">
            <v>A</v>
          </cell>
          <cell r="U200"/>
          <cell r="V200" t="str">
            <v>5000000.00</v>
          </cell>
          <cell r="W200" t="str">
            <v>06</v>
          </cell>
          <cell r="X200" t="str">
            <v>EPS SURA (ANTES SUSALUD)</v>
          </cell>
          <cell r="Y200" t="str">
            <v>31</v>
          </cell>
          <cell r="Z200" t="str">
            <v>PROTECCION S.A.</v>
          </cell>
          <cell r="AA200" t="str">
            <v>13</v>
          </cell>
          <cell r="AB200" t="str">
            <v>COLPATRIA</v>
          </cell>
          <cell r="AC200" t="str">
            <v>011</v>
          </cell>
          <cell r="AD200" t="str">
            <v>COORDINADORES</v>
          </cell>
          <cell r="AE200" t="str">
            <v>07</v>
          </cell>
          <cell r="AF200" t="str">
            <v>BANCOLOMBIA</v>
          </cell>
          <cell r="AG200" t="str">
            <v>91256581774</v>
          </cell>
          <cell r="AH200" t="str">
            <v>Ahorro</v>
          </cell>
          <cell r="AI200" t="str">
            <v>03</v>
          </cell>
          <cell r="AJ200" t="str">
            <v>COMFAMILIAR DEL ATLANTICO</v>
          </cell>
          <cell r="AK200" t="str">
            <v>2</v>
          </cell>
          <cell r="AL200" t="str">
            <v>Consignacio</v>
          </cell>
          <cell r="AM200" t="str">
            <v>johanis_buelvas@kaltire.com</v>
          </cell>
          <cell r="AN200" t="str">
            <v>0</v>
          </cell>
          <cell r="AO200" t="str">
            <v>01</v>
          </cell>
          <cell r="AP200" t="str">
            <v>COORDINADOR GESTION HUMANA</v>
          </cell>
          <cell r="AQ200" t="str">
            <v>CO00000028</v>
          </cell>
        </row>
        <row r="201">
          <cell r="B201">
            <v>1140855399</v>
          </cell>
          <cell r="C201" t="str">
            <v>BARRANQUILLA</v>
          </cell>
          <cell r="D201" t="str">
            <v>F</v>
          </cell>
          <cell r="E201" t="str">
            <v>CL 3A</v>
          </cell>
          <cell r="F201" t="str">
            <v>77008001</v>
          </cell>
          <cell r="G201" t="str">
            <v>BARRANQUILLA</v>
          </cell>
          <cell r="H201" t="str">
            <v>3122270824</v>
          </cell>
          <cell r="I201">
            <v>33896</v>
          </cell>
          <cell r="J201" t="str">
            <v>1692</v>
          </cell>
          <cell r="K201" t="str">
            <v>GRH</v>
          </cell>
          <cell r="L201" t="str">
            <v>001</v>
          </cell>
          <cell r="M201" t="str">
            <v>KAL TIRE SA DE CV SUCURSAL COLOMBIA</v>
          </cell>
          <cell r="N201" t="str">
            <v>0</v>
          </cell>
          <cell r="O201" t="str">
            <v>Normal</v>
          </cell>
          <cell r="P201">
            <v>43284</v>
          </cell>
          <cell r="Q201" t="str">
            <v>99/99/9999</v>
          </cell>
          <cell r="R201" t="str">
            <v>01</v>
          </cell>
          <cell r="S201" t="str">
            <v>PORVENIR</v>
          </cell>
          <cell r="T201" t="str">
            <v>A</v>
          </cell>
          <cell r="U201"/>
          <cell r="V201" t="str">
            <v>3500000.00</v>
          </cell>
          <cell r="W201" t="str">
            <v>06</v>
          </cell>
          <cell r="X201" t="str">
            <v>EPS SURA (ANTES SUSALUD)</v>
          </cell>
          <cell r="Y201" t="str">
            <v>41</v>
          </cell>
          <cell r="Z201" t="str">
            <v>COLPENSIONES</v>
          </cell>
          <cell r="AA201" t="str">
            <v>13</v>
          </cell>
          <cell r="AB201" t="str">
            <v>COLPATRIA</v>
          </cell>
          <cell r="AC201" t="str">
            <v>0013</v>
          </cell>
          <cell r="AD201" t="str">
            <v>ANALISTA</v>
          </cell>
          <cell r="AE201" t="str">
            <v>51</v>
          </cell>
          <cell r="AF201" t="str">
            <v>DAVIVIENDA</v>
          </cell>
          <cell r="AG201" t="str">
            <v>0550027900085658</v>
          </cell>
          <cell r="AH201" t="str">
            <v>Ahorro</v>
          </cell>
          <cell r="AI201" t="str">
            <v>03</v>
          </cell>
          <cell r="AJ201" t="str">
            <v>COMFAMILIAR DEL ATLANTICO</v>
          </cell>
          <cell r="AK201" t="str">
            <v>2</v>
          </cell>
          <cell r="AL201" t="str">
            <v>Consignacio</v>
          </cell>
          <cell r="AM201"/>
          <cell r="AN201" t="str">
            <v>0</v>
          </cell>
          <cell r="AO201" t="str">
            <v>09</v>
          </cell>
          <cell r="AP201" t="str">
            <v>ANALISTA DE GESTION HUMANA</v>
          </cell>
          <cell r="AQ201" t="str">
            <v>CO00000112</v>
          </cell>
        </row>
        <row r="202">
          <cell r="B202">
            <v>72178303</v>
          </cell>
          <cell r="C202" t="str">
            <v>DE BARRANQUILLA</v>
          </cell>
          <cell r="D202" t="str">
            <v>M</v>
          </cell>
          <cell r="E202" t="str">
            <v>CARRERA 21A 78B 72</v>
          </cell>
          <cell r="F202" t="str">
            <v>77008758</v>
          </cell>
          <cell r="G202" t="str">
            <v>SOLEDAD</v>
          </cell>
          <cell r="H202" t="str">
            <v>3205480783</v>
          </cell>
          <cell r="I202">
            <v>25960</v>
          </cell>
          <cell r="J202" t="str">
            <v>1692</v>
          </cell>
          <cell r="K202" t="str">
            <v>GRH</v>
          </cell>
          <cell r="L202" t="str">
            <v>001</v>
          </cell>
          <cell r="M202" t="str">
            <v>KAL TIRE SA DE CV SUCURSAL COLOMBIA</v>
          </cell>
          <cell r="N202" t="str">
            <v>0</v>
          </cell>
          <cell r="O202" t="str">
            <v>Normal</v>
          </cell>
          <cell r="P202">
            <v>40448</v>
          </cell>
          <cell r="Q202" t="str">
            <v>99/99/9999</v>
          </cell>
          <cell r="R202" t="str">
            <v>01</v>
          </cell>
          <cell r="S202" t="str">
            <v>PORVENIR</v>
          </cell>
          <cell r="T202" t="str">
            <v>A</v>
          </cell>
          <cell r="U202"/>
          <cell r="V202" t="str">
            <v>5061900.00</v>
          </cell>
          <cell r="W202" t="str">
            <v>06</v>
          </cell>
          <cell r="X202" t="str">
            <v>EPS SURA (ANTES SUSALUD)</v>
          </cell>
          <cell r="Y202" t="str">
            <v>41</v>
          </cell>
          <cell r="Z202" t="str">
            <v>COLPENSIONES</v>
          </cell>
          <cell r="AA202" t="str">
            <v>13</v>
          </cell>
          <cell r="AB202" t="str">
            <v>COLPATRIA</v>
          </cell>
          <cell r="AC202" t="str">
            <v>003</v>
          </cell>
          <cell r="AD202" t="str">
            <v>SUPERVISORES</v>
          </cell>
          <cell r="AE202" t="str">
            <v>07</v>
          </cell>
          <cell r="AF202" t="str">
            <v>BANCOLOMBIA</v>
          </cell>
          <cell r="AG202" t="str">
            <v>76962935598</v>
          </cell>
          <cell r="AH202" t="str">
            <v>Ahorro</v>
          </cell>
          <cell r="AI202" t="str">
            <v>03</v>
          </cell>
          <cell r="AJ202" t="str">
            <v>COMFAMILIAR DEL ATLANTICO</v>
          </cell>
          <cell r="AK202" t="str">
            <v>2</v>
          </cell>
          <cell r="AL202" t="str">
            <v>Consignacio</v>
          </cell>
          <cell r="AM202"/>
          <cell r="AN202" t="str">
            <v>0</v>
          </cell>
          <cell r="AO202" t="str">
            <v>02</v>
          </cell>
          <cell r="AP202" t="str">
            <v>SUPERVISOR SST</v>
          </cell>
          <cell r="AQ202" t="str">
            <v>CO00000128</v>
          </cell>
        </row>
        <row r="203">
          <cell r="B203">
            <v>1048324757</v>
          </cell>
          <cell r="C203" t="str">
            <v>MALAMBO</v>
          </cell>
          <cell r="D203" t="str">
            <v>M</v>
          </cell>
          <cell r="E203" t="str">
            <v>CL 36B 29 59</v>
          </cell>
          <cell r="F203" t="str">
            <v>77008433</v>
          </cell>
          <cell r="G203" t="str">
            <v>MALAMBO</v>
          </cell>
          <cell r="H203" t="str">
            <v>3007683556</v>
          </cell>
          <cell r="I203">
            <v>35665</v>
          </cell>
          <cell r="J203" t="str">
            <v>1692</v>
          </cell>
          <cell r="K203" t="str">
            <v>GRH</v>
          </cell>
          <cell r="L203" t="str">
            <v>001</v>
          </cell>
          <cell r="M203" t="str">
            <v>KAL TIRE SA DE CV SUCURSAL COLOMBIA</v>
          </cell>
          <cell r="N203" t="str">
            <v>0</v>
          </cell>
          <cell r="O203" t="str">
            <v>Normal</v>
          </cell>
          <cell r="P203">
            <v>43832</v>
          </cell>
          <cell r="Q203" t="str">
            <v>99/99/9999</v>
          </cell>
          <cell r="R203" t="str">
            <v>03</v>
          </cell>
          <cell r="S203" t="str">
            <v>FONDO NACIONAL DEL AHORRO</v>
          </cell>
          <cell r="T203" t="str">
            <v>A</v>
          </cell>
          <cell r="U203"/>
          <cell r="V203" t="str">
            <v>2600000.00</v>
          </cell>
          <cell r="W203" t="str">
            <v>06</v>
          </cell>
          <cell r="X203" t="str">
            <v>EPS SURA (ANTES SUSALUD)</v>
          </cell>
          <cell r="Y203" t="str">
            <v>32</v>
          </cell>
          <cell r="Z203" t="str">
            <v>PORVENIR S.A.</v>
          </cell>
          <cell r="AA203" t="str">
            <v>13</v>
          </cell>
          <cell r="AB203" t="str">
            <v>COLPATRIA</v>
          </cell>
          <cell r="AC203" t="str">
            <v>0002</v>
          </cell>
          <cell r="AD203" t="str">
            <v>AUXILIARES/ Y GENERA</v>
          </cell>
          <cell r="AE203" t="str">
            <v>0013</v>
          </cell>
          <cell r="AF203" t="str">
            <v>BBVA</v>
          </cell>
          <cell r="AG203" t="str">
            <v>01110200201349</v>
          </cell>
          <cell r="AH203" t="str">
            <v>Ahorro</v>
          </cell>
          <cell r="AI203" t="str">
            <v>03</v>
          </cell>
          <cell r="AJ203" t="str">
            <v>COMFAMILIAR DEL ATLANTICO</v>
          </cell>
          <cell r="AK203" t="str">
            <v>2</v>
          </cell>
          <cell r="AL203" t="str">
            <v>Consignacio</v>
          </cell>
          <cell r="AM203" t="str">
            <v>charlys_sanchez@kaltire.com</v>
          </cell>
          <cell r="AN203" t="str">
            <v>0</v>
          </cell>
          <cell r="AO203" t="str">
            <v>09</v>
          </cell>
          <cell r="AP203" t="str">
            <v>AUXILIAR DE ARCHIVO</v>
          </cell>
          <cell r="AQ203" t="str">
            <v>CO00000225</v>
          </cell>
        </row>
        <row r="204">
          <cell r="B204">
            <v>22734643</v>
          </cell>
          <cell r="C204" t="str">
            <v>BARRANQUILLA</v>
          </cell>
          <cell r="D204" t="str">
            <v>F</v>
          </cell>
          <cell r="E204" t="str">
            <v>CRA 27</v>
          </cell>
          <cell r="F204" t="str">
            <v>77008001</v>
          </cell>
          <cell r="G204" t="str">
            <v>BARRANQUILLA</v>
          </cell>
          <cell r="H204" t="str">
            <v>3157207878</v>
          </cell>
          <cell r="I204">
            <v>30304</v>
          </cell>
          <cell r="J204" t="str">
            <v>1693</v>
          </cell>
          <cell r="K204" t="str">
            <v>LOGISTICA Y SERVICIOS</v>
          </cell>
          <cell r="L204" t="str">
            <v>001</v>
          </cell>
          <cell r="M204" t="str">
            <v>KAL TIRE SA DE CV SUCURSAL COLOMBIA</v>
          </cell>
          <cell r="N204" t="str">
            <v>0</v>
          </cell>
          <cell r="O204" t="str">
            <v>Normal</v>
          </cell>
          <cell r="P204">
            <v>44208</v>
          </cell>
          <cell r="Q204" t="str">
            <v>99/99/9999</v>
          </cell>
          <cell r="R204" t="str">
            <v>04</v>
          </cell>
          <cell r="S204" t="str">
            <v>PROTECCION</v>
          </cell>
          <cell r="T204" t="str">
            <v>A</v>
          </cell>
          <cell r="U204"/>
          <cell r="V204" t="str">
            <v>14113000.00</v>
          </cell>
          <cell r="W204" t="str">
            <v>05</v>
          </cell>
          <cell r="X204" t="str">
            <v>E.P.S. SANITAS S.A.</v>
          </cell>
          <cell r="Y204" t="str">
            <v>31</v>
          </cell>
          <cell r="Z204" t="str">
            <v>PROTECCION S.A.</v>
          </cell>
          <cell r="AA204" t="str">
            <v>13</v>
          </cell>
          <cell r="AB204" t="str">
            <v>COLPATRIA</v>
          </cell>
          <cell r="AC204" t="str">
            <v>001</v>
          </cell>
          <cell r="AD204" t="str">
            <v>GERENTES</v>
          </cell>
          <cell r="AE204" t="str">
            <v>07</v>
          </cell>
          <cell r="AF204" t="str">
            <v>BANCOLOMBIA</v>
          </cell>
          <cell r="AG204" t="str">
            <v>47419510676</v>
          </cell>
          <cell r="AH204" t="str">
            <v>Ahorro</v>
          </cell>
          <cell r="AI204" t="str">
            <v>03</v>
          </cell>
          <cell r="AJ204" t="str">
            <v>COMFAMILIAR DEL ATLANTICO</v>
          </cell>
          <cell r="AK204" t="str">
            <v>2</v>
          </cell>
          <cell r="AL204" t="str">
            <v>Consignacio</v>
          </cell>
          <cell r="AM204" t="str">
            <v>DAYILE_AREVALO@KALTIRE.COM</v>
          </cell>
          <cell r="AN204" t="str">
            <v>0</v>
          </cell>
          <cell r="AO204" t="str">
            <v>12</v>
          </cell>
          <cell r="AP204" t="str">
            <v>GERENTE DE COMPRAS Y LOGISTICA</v>
          </cell>
          <cell r="AQ204" t="str">
            <v>CO00000258</v>
          </cell>
        </row>
        <row r="205">
          <cell r="B205">
            <v>72199572</v>
          </cell>
          <cell r="C205" t="str">
            <v>BARRANQUILLA</v>
          </cell>
          <cell r="D205" t="str">
            <v>M</v>
          </cell>
          <cell r="E205" t="str">
            <v>CALLE 61B 3C 57</v>
          </cell>
          <cell r="F205" t="str">
            <v>77008001</v>
          </cell>
          <cell r="G205" t="str">
            <v>BARRANQUILLA</v>
          </cell>
          <cell r="H205" t="str">
            <v>3726100</v>
          </cell>
          <cell r="I205">
            <v>26925</v>
          </cell>
          <cell r="J205" t="str">
            <v>1693</v>
          </cell>
          <cell r="K205" t="str">
            <v>LOGISTICA Y SERVICIOS</v>
          </cell>
          <cell r="L205" t="str">
            <v>001</v>
          </cell>
          <cell r="M205" t="str">
            <v>KAL TIRE SA DE CV SUCURSAL COLOMBIA</v>
          </cell>
          <cell r="N205" t="str">
            <v>0</v>
          </cell>
          <cell r="O205" t="str">
            <v>Normal</v>
          </cell>
          <cell r="P205">
            <v>41030</v>
          </cell>
          <cell r="Q205" t="str">
            <v>99/99/9999</v>
          </cell>
          <cell r="R205" t="str">
            <v>04</v>
          </cell>
          <cell r="S205" t="str">
            <v>PROTECCION</v>
          </cell>
          <cell r="T205" t="str">
            <v>A</v>
          </cell>
          <cell r="U205"/>
          <cell r="V205" t="str">
            <v>2255600.00</v>
          </cell>
          <cell r="W205" t="str">
            <v>03</v>
          </cell>
          <cell r="X205" t="str">
            <v>SALUD TOTAL S.A.</v>
          </cell>
          <cell r="Y205" t="str">
            <v>32</v>
          </cell>
          <cell r="Z205" t="str">
            <v>PORVENIR S.A.</v>
          </cell>
          <cell r="AA205" t="str">
            <v>13</v>
          </cell>
          <cell r="AB205" t="str">
            <v>COLPATRIA</v>
          </cell>
          <cell r="AC205" t="str">
            <v>0002</v>
          </cell>
          <cell r="AD205" t="str">
            <v>AUXILIARES/ Y GENERA</v>
          </cell>
          <cell r="AE205" t="str">
            <v>0013</v>
          </cell>
          <cell r="AF205" t="str">
            <v>BBVA</v>
          </cell>
          <cell r="AG205" t="str">
            <v>00920200248798</v>
          </cell>
          <cell r="AH205" t="str">
            <v>Ahorro</v>
          </cell>
          <cell r="AI205" t="str">
            <v>03</v>
          </cell>
          <cell r="AJ205" t="str">
            <v>COMFAMILIAR DEL ATLANTICO</v>
          </cell>
          <cell r="AK205" t="str">
            <v>2</v>
          </cell>
          <cell r="AL205" t="str">
            <v>Consignacio</v>
          </cell>
          <cell r="AM205" t="str">
            <v>david_caicedo@kaltire.com</v>
          </cell>
          <cell r="AN205" t="str">
            <v>0</v>
          </cell>
          <cell r="AO205" t="str">
            <v>04</v>
          </cell>
          <cell r="AP205" t="str">
            <v>AUXILIAR DE ALMACEN</v>
          </cell>
          <cell r="AQ205" t="str">
            <v>CO00000032</v>
          </cell>
        </row>
        <row r="206">
          <cell r="B206">
            <v>1045726184</v>
          </cell>
          <cell r="C206" t="str">
            <v>BARRANQUILLA</v>
          </cell>
          <cell r="D206" t="str">
            <v>F</v>
          </cell>
          <cell r="E206" t="str">
            <v>CL 39B 08 77</v>
          </cell>
          <cell r="F206" t="str">
            <v>77008001</v>
          </cell>
          <cell r="G206" t="str">
            <v>BARRANQUILLA</v>
          </cell>
          <cell r="H206" t="str">
            <v>3007089199</v>
          </cell>
          <cell r="I206">
            <v>34634</v>
          </cell>
          <cell r="J206" t="str">
            <v>1693</v>
          </cell>
          <cell r="K206" t="str">
            <v>LOGISTICA Y SERVICIOS</v>
          </cell>
          <cell r="L206" t="str">
            <v>001</v>
          </cell>
          <cell r="M206" t="str">
            <v>KAL TIRE SA DE CV SUCURSAL COLOMBIA</v>
          </cell>
          <cell r="N206" t="str">
            <v>0</v>
          </cell>
          <cell r="O206" t="str">
            <v>Normal</v>
          </cell>
          <cell r="P206">
            <v>44986</v>
          </cell>
          <cell r="Q206" t="str">
            <v>99/99/9999</v>
          </cell>
          <cell r="R206" t="str">
            <v>01</v>
          </cell>
          <cell r="S206" t="str">
            <v>PORVENIR</v>
          </cell>
          <cell r="T206" t="str">
            <v>A</v>
          </cell>
          <cell r="U206"/>
          <cell r="V206" t="str">
            <v>3500000.00</v>
          </cell>
          <cell r="W206" t="str">
            <v>06</v>
          </cell>
          <cell r="X206" t="str">
            <v>EPS SURA (ANTES SUSALUD)</v>
          </cell>
          <cell r="Y206" t="str">
            <v>32</v>
          </cell>
          <cell r="Z206" t="str">
            <v>PORVENIR S.A.</v>
          </cell>
          <cell r="AA206" t="str">
            <v>13</v>
          </cell>
          <cell r="AB206" t="str">
            <v>COLPATRIA</v>
          </cell>
          <cell r="AC206" t="str">
            <v>0013</v>
          </cell>
          <cell r="AD206" t="str">
            <v>ANALISTA</v>
          </cell>
          <cell r="AE206" t="str">
            <v>0013</v>
          </cell>
          <cell r="AF206" t="str">
            <v>BBVA</v>
          </cell>
          <cell r="AG206" t="str">
            <v>09720200000036</v>
          </cell>
          <cell r="AH206" t="str">
            <v>Ahorro</v>
          </cell>
          <cell r="AI206" t="str">
            <v>03</v>
          </cell>
          <cell r="AJ206" t="str">
            <v>COMFAMILIAR DEL ATLANTICO</v>
          </cell>
          <cell r="AK206" t="str">
            <v>2</v>
          </cell>
          <cell r="AL206" t="str">
            <v>Consignacio</v>
          </cell>
          <cell r="AM206" t="str">
            <v>LAURACAMPOVILLANUEVA@GMAIL.COM</v>
          </cell>
          <cell r="AN206" t="str">
            <v>0</v>
          </cell>
          <cell r="AO206" t="str">
            <v>03</v>
          </cell>
          <cell r="AP206" t="str">
            <v>ANALISTA DE LOGISTICA</v>
          </cell>
          <cell r="AQ206" t="str">
            <v>CO00000354</v>
          </cell>
        </row>
        <row r="207">
          <cell r="B207">
            <v>1047222606</v>
          </cell>
          <cell r="C207" t="str">
            <v>GALAPA</v>
          </cell>
          <cell r="D207" t="str">
            <v>F</v>
          </cell>
          <cell r="E207" t="str">
            <v>CARRERA 12 A 77 A 88</v>
          </cell>
          <cell r="F207" t="str">
            <v>77008758</v>
          </cell>
          <cell r="G207" t="str">
            <v>SOLEDAD</v>
          </cell>
          <cell r="H207"/>
          <cell r="I207">
            <v>32365</v>
          </cell>
          <cell r="J207" t="str">
            <v>1693</v>
          </cell>
          <cell r="K207" t="str">
            <v>LOGISTICA Y SERVICIOS</v>
          </cell>
          <cell r="L207" t="str">
            <v>001</v>
          </cell>
          <cell r="M207" t="str">
            <v>KAL TIRE SA DE CV SUCURSAL COLOMBIA</v>
          </cell>
          <cell r="N207" t="str">
            <v>0</v>
          </cell>
          <cell r="O207" t="str">
            <v>Normal</v>
          </cell>
          <cell r="P207">
            <v>44893</v>
          </cell>
          <cell r="Q207" t="str">
            <v>99/99/9999</v>
          </cell>
          <cell r="R207" t="str">
            <v>03</v>
          </cell>
          <cell r="S207" t="str">
            <v>FONDO NACIONAL DEL AHORRO</v>
          </cell>
          <cell r="T207" t="str">
            <v>A</v>
          </cell>
          <cell r="U207"/>
          <cell r="V207" t="str">
            <v>3500000.00</v>
          </cell>
          <cell r="W207" t="str">
            <v>06</v>
          </cell>
          <cell r="X207" t="str">
            <v>EPS SURA (ANTES SUSALUD)</v>
          </cell>
          <cell r="Y207" t="str">
            <v>41</v>
          </cell>
          <cell r="Z207" t="str">
            <v>COLPENSIONES</v>
          </cell>
          <cell r="AA207" t="str">
            <v>13</v>
          </cell>
          <cell r="AB207" t="str">
            <v>COLPATRIA</v>
          </cell>
          <cell r="AC207" t="str">
            <v>0013</v>
          </cell>
          <cell r="AD207" t="str">
            <v>ANALISTA</v>
          </cell>
          <cell r="AE207" t="str">
            <v>07</v>
          </cell>
          <cell r="AF207" t="str">
            <v>BANCOLOMBIA</v>
          </cell>
          <cell r="AG207" t="str">
            <v>44243762470</v>
          </cell>
          <cell r="AH207" t="str">
            <v>Ahorro</v>
          </cell>
          <cell r="AI207" t="str">
            <v>03</v>
          </cell>
          <cell r="AJ207" t="str">
            <v>COMFAMILIAR DEL ATLANTICO</v>
          </cell>
          <cell r="AK207" t="str">
            <v>2</v>
          </cell>
          <cell r="AL207" t="str">
            <v>Consignacio</v>
          </cell>
          <cell r="AM207" t="str">
            <v>carogo-126@hotmail.com</v>
          </cell>
          <cell r="AN207" t="str">
            <v>0</v>
          </cell>
          <cell r="AO207" t="str">
            <v>03</v>
          </cell>
          <cell r="AP207" t="str">
            <v>ANALISTA DE LOGISTICA</v>
          </cell>
          <cell r="AQ207" t="str">
            <v>CO00000335</v>
          </cell>
        </row>
        <row r="208">
          <cell r="B208">
            <v>72045393</v>
          </cell>
          <cell r="C208" t="str">
            <v>MALAMBO</v>
          </cell>
          <cell r="D208" t="str">
            <v>M</v>
          </cell>
          <cell r="E208" t="str">
            <v>CARRERA 11B 49 35</v>
          </cell>
          <cell r="F208" t="str">
            <v>77008758</v>
          </cell>
          <cell r="G208" t="str">
            <v>SOLEDAD</v>
          </cell>
          <cell r="H208" t="str">
            <v>3004875075</v>
          </cell>
          <cell r="I208">
            <v>25941</v>
          </cell>
          <cell r="J208" t="str">
            <v>1693</v>
          </cell>
          <cell r="K208" t="str">
            <v>LOGISTICA Y SERVICIOS</v>
          </cell>
          <cell r="L208" t="str">
            <v>001</v>
          </cell>
          <cell r="M208" t="str">
            <v>KAL TIRE SA DE CV SUCURSAL COLOMBIA</v>
          </cell>
          <cell r="N208" t="str">
            <v>0</v>
          </cell>
          <cell r="O208" t="str">
            <v>Normal</v>
          </cell>
          <cell r="P208">
            <v>40725</v>
          </cell>
          <cell r="Q208" t="str">
            <v>99/99/9999</v>
          </cell>
          <cell r="R208" t="str">
            <v>04</v>
          </cell>
          <cell r="S208" t="str">
            <v>PROTECCION</v>
          </cell>
          <cell r="T208" t="str">
            <v>A</v>
          </cell>
          <cell r="U208"/>
          <cell r="V208" t="str">
            <v>2255600.00</v>
          </cell>
          <cell r="W208" t="str">
            <v>14</v>
          </cell>
          <cell r="X208" t="str">
            <v>NUEVA EPS</v>
          </cell>
          <cell r="Y208" t="str">
            <v>41</v>
          </cell>
          <cell r="Z208" t="str">
            <v>COLPENSIONES</v>
          </cell>
          <cell r="AA208" t="str">
            <v>13</v>
          </cell>
          <cell r="AB208" t="str">
            <v>COLPATRIA</v>
          </cell>
          <cell r="AC208" t="str">
            <v>0002</v>
          </cell>
          <cell r="AD208" t="str">
            <v>AUXILIARES/ Y GENERA</v>
          </cell>
          <cell r="AE208" t="str">
            <v>51</v>
          </cell>
          <cell r="AF208" t="str">
            <v>DAVIVIENDA</v>
          </cell>
          <cell r="AG208" t="str">
            <v>0550027900084354</v>
          </cell>
          <cell r="AH208" t="str">
            <v>Ahorro</v>
          </cell>
          <cell r="AI208" t="str">
            <v>03</v>
          </cell>
          <cell r="AJ208" t="str">
            <v>COMFAMILIAR DEL ATLANTICO</v>
          </cell>
          <cell r="AK208" t="str">
            <v>2</v>
          </cell>
          <cell r="AL208" t="str">
            <v>Consignacio</v>
          </cell>
          <cell r="AM208"/>
          <cell r="AN208" t="str">
            <v>0</v>
          </cell>
          <cell r="AO208" t="str">
            <v>03</v>
          </cell>
          <cell r="AP208" t="str">
            <v>MENSAJERO</v>
          </cell>
          <cell r="AQ208" t="str">
            <v>CO00000125</v>
          </cell>
        </row>
        <row r="209">
          <cell r="B209">
            <v>78698370</v>
          </cell>
          <cell r="C209" t="str">
            <v>MONTERIA</v>
          </cell>
          <cell r="D209" t="str">
            <v>M</v>
          </cell>
          <cell r="E209" t="str">
            <v>CRA 23F 76D 21</v>
          </cell>
          <cell r="F209" t="str">
            <v>77008758</v>
          </cell>
          <cell r="G209" t="str">
            <v>SOLEDAD</v>
          </cell>
          <cell r="H209" t="str">
            <v>3929617</v>
          </cell>
          <cell r="I209">
            <v>25035</v>
          </cell>
          <cell r="J209" t="str">
            <v>1693</v>
          </cell>
          <cell r="K209" t="str">
            <v>LOGISTICA Y SERVICIOS</v>
          </cell>
          <cell r="L209" t="str">
            <v>001</v>
          </cell>
          <cell r="M209" t="str">
            <v>KAL TIRE SA DE CV SUCURSAL COLOMBIA</v>
          </cell>
          <cell r="N209" t="str">
            <v>0</v>
          </cell>
          <cell r="O209" t="str">
            <v>Normal</v>
          </cell>
          <cell r="P209">
            <v>40725</v>
          </cell>
          <cell r="Q209" t="str">
            <v>99/99/9999</v>
          </cell>
          <cell r="R209" t="str">
            <v>04</v>
          </cell>
          <cell r="S209" t="str">
            <v>PROTECCION</v>
          </cell>
          <cell r="T209" t="str">
            <v>A</v>
          </cell>
          <cell r="U209"/>
          <cell r="V209" t="str">
            <v>8098800.00</v>
          </cell>
          <cell r="W209" t="str">
            <v>05</v>
          </cell>
          <cell r="X209" t="str">
            <v>E.P.S. SANITAS S.A.</v>
          </cell>
          <cell r="Y209" t="str">
            <v>41</v>
          </cell>
          <cell r="Z209" t="str">
            <v>COLPENSIONES</v>
          </cell>
          <cell r="AA209" t="str">
            <v>13</v>
          </cell>
          <cell r="AB209" t="str">
            <v>COLPATRIA</v>
          </cell>
          <cell r="AC209" t="str">
            <v>011</v>
          </cell>
          <cell r="AD209" t="str">
            <v>COORDINADORES</v>
          </cell>
          <cell r="AE209" t="str">
            <v>0013</v>
          </cell>
          <cell r="AF209" t="str">
            <v>BBVA</v>
          </cell>
          <cell r="AG209" t="str">
            <v>00920200238179</v>
          </cell>
          <cell r="AH209" t="str">
            <v>Ahorro</v>
          </cell>
          <cell r="AI209" t="str">
            <v>03</v>
          </cell>
          <cell r="AJ209" t="str">
            <v>COMFAMILIAR DEL ATLANTICO</v>
          </cell>
          <cell r="AK209" t="str">
            <v>2</v>
          </cell>
          <cell r="AL209" t="str">
            <v>Consignacio</v>
          </cell>
          <cell r="AM209" t="str">
            <v>carmelo_solera@kaltire.com</v>
          </cell>
          <cell r="AN209" t="str">
            <v>0</v>
          </cell>
          <cell r="AO209" t="str">
            <v>02</v>
          </cell>
          <cell r="AP209" t="str">
            <v>COORDINADOR DE COMPRAS</v>
          </cell>
          <cell r="AQ209" t="str">
            <v>CO00000200</v>
          </cell>
        </row>
        <row r="210">
          <cell r="B210">
            <v>1140826797</v>
          </cell>
          <cell r="C210" t="str">
            <v>BARRANQUILLA</v>
          </cell>
          <cell r="D210" t="str">
            <v>F</v>
          </cell>
          <cell r="E210" t="str">
            <v>CRA 8L 128 54 MZ 19</v>
          </cell>
          <cell r="F210" t="str">
            <v>77008001</v>
          </cell>
          <cell r="G210" t="str">
            <v>BARRANQUILLA</v>
          </cell>
          <cell r="H210" t="str">
            <v>3117170896</v>
          </cell>
          <cell r="I210">
            <v>32865</v>
          </cell>
          <cell r="J210" t="str">
            <v>1693</v>
          </cell>
          <cell r="K210" t="str">
            <v>LOGISTICA Y SERVICIOS</v>
          </cell>
          <cell r="L210" t="str">
            <v>001</v>
          </cell>
          <cell r="M210" t="str">
            <v>KAL TIRE SA DE CV SUCURSAL COLOMBIA</v>
          </cell>
          <cell r="N210" t="str">
            <v>0</v>
          </cell>
          <cell r="O210" t="str">
            <v>Normal</v>
          </cell>
          <cell r="P210">
            <v>44683</v>
          </cell>
          <cell r="Q210" t="str">
            <v>99/99/9999</v>
          </cell>
          <cell r="R210" t="str">
            <v>01</v>
          </cell>
          <cell r="S210" t="str">
            <v>PORVENIR</v>
          </cell>
          <cell r="T210" t="str">
            <v>A</v>
          </cell>
          <cell r="U210"/>
          <cell r="V210" t="str">
            <v>3500000.00</v>
          </cell>
          <cell r="W210" t="str">
            <v>06</v>
          </cell>
          <cell r="X210" t="str">
            <v>EPS SURA (ANTES SUSALUD)</v>
          </cell>
          <cell r="Y210" t="str">
            <v>32</v>
          </cell>
          <cell r="Z210" t="str">
            <v>PORVENIR S.A.</v>
          </cell>
          <cell r="AA210" t="str">
            <v>13</v>
          </cell>
          <cell r="AB210" t="str">
            <v>COLPATRIA</v>
          </cell>
          <cell r="AC210" t="str">
            <v>0013</v>
          </cell>
          <cell r="AD210" t="str">
            <v>ANALISTA</v>
          </cell>
          <cell r="AE210" t="str">
            <v>51</v>
          </cell>
          <cell r="AF210" t="str">
            <v>DAVIVIENDA</v>
          </cell>
          <cell r="AG210" t="str">
            <v>0550027900083430</v>
          </cell>
          <cell r="AH210" t="str">
            <v>Ahorro</v>
          </cell>
          <cell r="AI210" t="str">
            <v>03</v>
          </cell>
          <cell r="AJ210" t="str">
            <v>COMFAMILIAR DEL ATLANTICO</v>
          </cell>
          <cell r="AK210" t="str">
            <v>2</v>
          </cell>
          <cell r="AL210" t="str">
            <v>Consignacio</v>
          </cell>
          <cell r="AM210" t="str">
            <v>STEFANI_VERGARA@KALTIRE.COM</v>
          </cell>
          <cell r="AN210" t="str">
            <v>0</v>
          </cell>
          <cell r="AO210" t="str">
            <v>05</v>
          </cell>
          <cell r="AP210" t="str">
            <v>ANALISTA DE COMPRAS</v>
          </cell>
          <cell r="AQ210" t="str">
            <v>CO00000312</v>
          </cell>
        </row>
        <row r="211">
          <cell r="B211">
            <v>1042447428</v>
          </cell>
          <cell r="C211" t="str">
            <v>SOLEDAD</v>
          </cell>
          <cell r="D211" t="str">
            <v>F</v>
          </cell>
          <cell r="E211" t="str">
            <v>CL 23 31 55</v>
          </cell>
          <cell r="F211" t="str">
            <v>77008758</v>
          </cell>
          <cell r="G211" t="str">
            <v>SOLEDAD</v>
          </cell>
          <cell r="H211" t="str">
            <v>3006471059</v>
          </cell>
          <cell r="I211">
            <v>34352</v>
          </cell>
          <cell r="J211" t="str">
            <v>1694</v>
          </cell>
          <cell r="K211" t="str">
            <v>FINANCIERA &amp; IT</v>
          </cell>
          <cell r="L211" t="str">
            <v>001</v>
          </cell>
          <cell r="M211" t="str">
            <v>KAL TIRE SA DE CV SUCURSAL COLOMBIA</v>
          </cell>
          <cell r="N211" t="str">
            <v>0</v>
          </cell>
          <cell r="O211" t="str">
            <v>Normal</v>
          </cell>
          <cell r="P211">
            <v>44984</v>
          </cell>
          <cell r="Q211" t="str">
            <v>99/99/9999</v>
          </cell>
          <cell r="R211" t="str">
            <v>01</v>
          </cell>
          <cell r="S211" t="str">
            <v>PORVENIR</v>
          </cell>
          <cell r="T211" t="str">
            <v>A</v>
          </cell>
          <cell r="U211"/>
          <cell r="V211" t="str">
            <v>3500000.00</v>
          </cell>
          <cell r="W211" t="str">
            <v>14</v>
          </cell>
          <cell r="X211" t="str">
            <v>NUEVA EPS</v>
          </cell>
          <cell r="Y211" t="str">
            <v>32</v>
          </cell>
          <cell r="Z211" t="str">
            <v>PORVENIR S.A.</v>
          </cell>
          <cell r="AA211" t="str">
            <v>13</v>
          </cell>
          <cell r="AB211" t="str">
            <v>COLPATRIA</v>
          </cell>
          <cell r="AC211" t="str">
            <v>0013</v>
          </cell>
          <cell r="AD211" t="str">
            <v>ANALISTA</v>
          </cell>
          <cell r="AE211" t="str">
            <v>51</v>
          </cell>
          <cell r="AF211" t="str">
            <v>DAVIVIENDA</v>
          </cell>
          <cell r="AG211" t="str">
            <v>0550027900084925</v>
          </cell>
          <cell r="AH211" t="str">
            <v>Ahorro</v>
          </cell>
          <cell r="AI211" t="str">
            <v>03</v>
          </cell>
          <cell r="AJ211" t="str">
            <v>COMFAMILIAR DEL ATLANTICO</v>
          </cell>
          <cell r="AK211" t="str">
            <v>2</v>
          </cell>
          <cell r="AL211" t="str">
            <v>Consignacio</v>
          </cell>
          <cell r="AM211" t="str">
            <v>MALEJAC0118@GMAIL.COM</v>
          </cell>
          <cell r="AN211" t="str">
            <v>0</v>
          </cell>
          <cell r="AO211" t="str">
            <v>07</v>
          </cell>
          <cell r="AP211" t="str">
            <v>ANALISTA DE CREDITO Y COBRANZAS</v>
          </cell>
          <cell r="AQ211" t="str">
            <v>CO00000352</v>
          </cell>
        </row>
        <row r="212">
          <cell r="B212">
            <v>1083432377</v>
          </cell>
          <cell r="C212"/>
          <cell r="D212" t="str">
            <v>M</v>
          </cell>
          <cell r="E212" t="str">
            <v>CALLE 68 A TRANSV 1B SUR 160 CAOBA</v>
          </cell>
          <cell r="F212" t="str">
            <v>77008758</v>
          </cell>
          <cell r="G212" t="str">
            <v>SOLEDAD</v>
          </cell>
          <cell r="H212" t="str">
            <v>3013470448</v>
          </cell>
          <cell r="I212">
            <v>31661</v>
          </cell>
          <cell r="J212" t="str">
            <v>1694</v>
          </cell>
          <cell r="K212" t="str">
            <v>FINANCIERA &amp; IT</v>
          </cell>
          <cell r="L212" t="str">
            <v>001</v>
          </cell>
          <cell r="M212" t="str">
            <v>KAL TIRE SA DE CV SUCURSAL COLOMBIA</v>
          </cell>
          <cell r="N212" t="str">
            <v>0</v>
          </cell>
          <cell r="O212" t="str">
            <v>Normal</v>
          </cell>
          <cell r="P212">
            <v>44844</v>
          </cell>
          <cell r="Q212" t="str">
            <v>99/99/9999</v>
          </cell>
          <cell r="R212" t="str">
            <v>03</v>
          </cell>
          <cell r="S212" t="str">
            <v>FONDO NACIONAL DEL AHORRO</v>
          </cell>
          <cell r="T212" t="str">
            <v>A</v>
          </cell>
          <cell r="U212"/>
          <cell r="V212" t="str">
            <v>3500000.00</v>
          </cell>
          <cell r="W212" t="str">
            <v>06</v>
          </cell>
          <cell r="X212" t="str">
            <v>EPS SURA (ANTES SUSALUD)</v>
          </cell>
          <cell r="Y212" t="str">
            <v>32</v>
          </cell>
          <cell r="Z212" t="str">
            <v>PORVENIR S.A.</v>
          </cell>
          <cell r="AA212" t="str">
            <v>13</v>
          </cell>
          <cell r="AB212" t="str">
            <v>COLPATRIA</v>
          </cell>
          <cell r="AC212" t="str">
            <v>0013</v>
          </cell>
          <cell r="AD212" t="str">
            <v>ANALISTA</v>
          </cell>
          <cell r="AE212" t="str">
            <v>51</v>
          </cell>
          <cell r="AF212" t="str">
            <v>DAVIVIENDA</v>
          </cell>
          <cell r="AG212" t="str">
            <v>0550027900083364</v>
          </cell>
          <cell r="AH212" t="str">
            <v>Ahorro</v>
          </cell>
          <cell r="AI212" t="str">
            <v>03</v>
          </cell>
          <cell r="AJ212" t="str">
            <v>COMFAMILIAR DEL ATLANTICO</v>
          </cell>
          <cell r="AK212" t="str">
            <v>2</v>
          </cell>
          <cell r="AL212" t="str">
            <v>Consignacio</v>
          </cell>
          <cell r="AM212" t="str">
            <v>deica0@hotmail.com</v>
          </cell>
          <cell r="AN212" t="str">
            <v>0</v>
          </cell>
          <cell r="AO212" t="str">
            <v>AN</v>
          </cell>
          <cell r="AP212" t="str">
            <v>ANALISTA CONTABLE E IMPUESTOS</v>
          </cell>
          <cell r="AQ212" t="str">
            <v>CO00000328</v>
          </cell>
        </row>
        <row r="213">
          <cell r="B213">
            <v>1143446859</v>
          </cell>
          <cell r="C213" t="str">
            <v>BARRANQUILLA</v>
          </cell>
          <cell r="D213" t="str">
            <v>F</v>
          </cell>
          <cell r="E213" t="str">
            <v>CALLE 30 19 55</v>
          </cell>
          <cell r="F213" t="str">
            <v>77008001</v>
          </cell>
          <cell r="G213" t="str">
            <v>BARRANQUILLA</v>
          </cell>
          <cell r="H213"/>
          <cell r="I213">
            <v>34451</v>
          </cell>
          <cell r="J213" t="str">
            <v>1694</v>
          </cell>
          <cell r="K213" t="str">
            <v>FINANCIERA &amp; IT</v>
          </cell>
          <cell r="L213" t="str">
            <v>001</v>
          </cell>
          <cell r="M213" t="str">
            <v>KAL TIRE SA DE CV SUCURSAL COLOMBIA</v>
          </cell>
          <cell r="N213" t="str">
            <v>0</v>
          </cell>
          <cell r="O213" t="str">
            <v>Normal</v>
          </cell>
          <cell r="P213">
            <v>44852</v>
          </cell>
          <cell r="Q213" t="str">
            <v>99/99/9999</v>
          </cell>
          <cell r="R213" t="str">
            <v>03</v>
          </cell>
          <cell r="S213" t="str">
            <v>FONDO NACIONAL DEL AHORRO</v>
          </cell>
          <cell r="T213" t="str">
            <v>A</v>
          </cell>
          <cell r="U213"/>
          <cell r="V213" t="str">
            <v>3500000.00</v>
          </cell>
          <cell r="W213" t="str">
            <v>06</v>
          </cell>
          <cell r="X213" t="str">
            <v>EPS SURA (ANTES SUSALUD)</v>
          </cell>
          <cell r="Y213" t="str">
            <v>32</v>
          </cell>
          <cell r="Z213" t="str">
            <v>PORVENIR S.A.</v>
          </cell>
          <cell r="AA213" t="str">
            <v>13</v>
          </cell>
          <cell r="AB213" t="str">
            <v>COLPATRIA</v>
          </cell>
          <cell r="AC213" t="str">
            <v>0013</v>
          </cell>
          <cell r="AD213" t="str">
            <v>ANALISTA</v>
          </cell>
          <cell r="AE213" t="str">
            <v>0013</v>
          </cell>
          <cell r="AF213" t="str">
            <v>BBVA</v>
          </cell>
          <cell r="AG213" t="str">
            <v>02700200246366</v>
          </cell>
          <cell r="AH213" t="str">
            <v>Ahorro</v>
          </cell>
          <cell r="AI213" t="str">
            <v>03</v>
          </cell>
          <cell r="AJ213" t="str">
            <v>COMFAMILIAR DEL ATLANTICO</v>
          </cell>
          <cell r="AK213" t="str">
            <v>2</v>
          </cell>
          <cell r="AL213" t="str">
            <v>Consignacio</v>
          </cell>
          <cell r="AM213" t="str">
            <v>luz_delahoz@kaltire.com</v>
          </cell>
          <cell r="AN213" t="str">
            <v>0</v>
          </cell>
          <cell r="AO213" t="str">
            <v>06</v>
          </cell>
          <cell r="AP213" t="str">
            <v>ANALISTA DE NOMINA</v>
          </cell>
          <cell r="AQ213" t="str">
            <v>CO00000330</v>
          </cell>
        </row>
        <row r="214">
          <cell r="B214">
            <v>686376</v>
          </cell>
          <cell r="C214" t="str">
            <v>BOGOTA</v>
          </cell>
          <cell r="D214" t="str">
            <v>M</v>
          </cell>
          <cell r="E214" t="str">
            <v>CL 72SUR 35 240 APT 2512</v>
          </cell>
          <cell r="F214" t="str">
            <v>77005631</v>
          </cell>
          <cell r="G214" t="str">
            <v>SABANETA</v>
          </cell>
          <cell r="H214" t="str">
            <v>3144226972</v>
          </cell>
          <cell r="I214">
            <v>34184</v>
          </cell>
          <cell r="J214" t="str">
            <v>1694</v>
          </cell>
          <cell r="K214" t="str">
            <v>FINANCIERA &amp; IT</v>
          </cell>
          <cell r="L214" t="str">
            <v>001</v>
          </cell>
          <cell r="M214" t="str">
            <v>KAL TIRE SA DE CV SUCURSAL COLOMBIA</v>
          </cell>
          <cell r="N214" t="str">
            <v>0</v>
          </cell>
          <cell r="O214" t="str">
            <v>Normal</v>
          </cell>
          <cell r="P214">
            <v>45323</v>
          </cell>
          <cell r="Q214" t="str">
            <v>99/99/9999</v>
          </cell>
          <cell r="R214" t="str">
            <v>04</v>
          </cell>
          <cell r="S214" t="str">
            <v>PROTECCION</v>
          </cell>
          <cell r="T214" t="str">
            <v>A</v>
          </cell>
          <cell r="U214"/>
          <cell r="V214" t="str">
            <v>13000000.00</v>
          </cell>
          <cell r="W214" t="str">
            <v>06</v>
          </cell>
          <cell r="X214" t="str">
            <v>EPS SURA (ANTES SUSALUD)</v>
          </cell>
          <cell r="Y214" t="str">
            <v>31</v>
          </cell>
          <cell r="Z214" t="str">
            <v>PROTECCION S.A.</v>
          </cell>
          <cell r="AA214" t="str">
            <v>13</v>
          </cell>
          <cell r="AB214" t="str">
            <v>COLPATRIA</v>
          </cell>
          <cell r="AC214" t="str">
            <v>002</v>
          </cell>
          <cell r="AD214" t="str">
            <v>JEFES DE AREA</v>
          </cell>
          <cell r="AE214" t="str">
            <v>51</v>
          </cell>
          <cell r="AF214" t="str">
            <v>DAVIVIENDA</v>
          </cell>
          <cell r="AG214" t="str">
            <v>0550039800120303</v>
          </cell>
          <cell r="AH214" t="str">
            <v>Ahorro</v>
          </cell>
          <cell r="AI214" t="str">
            <v>03</v>
          </cell>
          <cell r="AJ214" t="str">
            <v>COMFAMILIAR DEL ATLANTICO</v>
          </cell>
          <cell r="AK214" t="str">
            <v>2</v>
          </cell>
          <cell r="AL214" t="str">
            <v>Consignacio</v>
          </cell>
          <cell r="AM214" t="str">
            <v>FODORSGROUP@GMAIL.COM</v>
          </cell>
          <cell r="AN214" t="str">
            <v>0</v>
          </cell>
          <cell r="AO214" t="str">
            <v>11</v>
          </cell>
          <cell r="AP214" t="str">
            <v>JEFE DE IT</v>
          </cell>
          <cell r="AQ214" t="str">
            <v>CO00000398</v>
          </cell>
        </row>
        <row r="215">
          <cell r="B215">
            <v>72269253</v>
          </cell>
          <cell r="C215" t="str">
            <v>BARRANQUILLA</v>
          </cell>
          <cell r="D215" t="str">
            <v>M</v>
          </cell>
          <cell r="E215" t="str">
            <v>CALLE 50C 5B SUR 39</v>
          </cell>
          <cell r="F215" t="str">
            <v>77008001</v>
          </cell>
          <cell r="G215" t="str">
            <v>BARRANQUILLA</v>
          </cell>
          <cell r="H215" t="str">
            <v>3012443749</v>
          </cell>
          <cell r="I215">
            <v>30230</v>
          </cell>
          <cell r="J215" t="str">
            <v>1694</v>
          </cell>
          <cell r="K215" t="str">
            <v>FINANCIERA &amp; IT</v>
          </cell>
          <cell r="L215" t="str">
            <v>001</v>
          </cell>
          <cell r="M215" t="str">
            <v>KAL TIRE SA DE CV SUCURSAL COLOMBIA</v>
          </cell>
          <cell r="N215" t="str">
            <v>0</v>
          </cell>
          <cell r="O215" t="str">
            <v>Normal</v>
          </cell>
          <cell r="P215">
            <v>41321</v>
          </cell>
          <cell r="Q215" t="str">
            <v>99/99/9999</v>
          </cell>
          <cell r="R215" t="str">
            <v>01</v>
          </cell>
          <cell r="S215" t="str">
            <v>PORVENIR</v>
          </cell>
          <cell r="T215" t="str">
            <v>A</v>
          </cell>
          <cell r="U215"/>
          <cell r="V215" t="str">
            <v>8496600.00</v>
          </cell>
          <cell r="W215" t="str">
            <v>06</v>
          </cell>
          <cell r="X215" t="str">
            <v>EPS SURA (ANTES SUSALUD)</v>
          </cell>
          <cell r="Y215" t="str">
            <v>41</v>
          </cell>
          <cell r="Z215" t="str">
            <v>COLPENSIONES</v>
          </cell>
          <cell r="AA215" t="str">
            <v>13</v>
          </cell>
          <cell r="AB215" t="str">
            <v>COLPATRIA</v>
          </cell>
          <cell r="AC215" t="str">
            <v>002</v>
          </cell>
          <cell r="AD215" t="str">
            <v>JEFES DE AREA</v>
          </cell>
          <cell r="AE215" t="str">
            <v>51</v>
          </cell>
          <cell r="AF215" t="str">
            <v>DAVIVIENDA</v>
          </cell>
          <cell r="AG215" t="str">
            <v>0550027900084438</v>
          </cell>
          <cell r="AH215" t="str">
            <v>Ahorro</v>
          </cell>
          <cell r="AI215" t="str">
            <v>03</v>
          </cell>
          <cell r="AJ215" t="str">
            <v>COMFAMILIAR DEL ATLANTICO</v>
          </cell>
          <cell r="AK215" t="str">
            <v>2</v>
          </cell>
          <cell r="AL215" t="str">
            <v>Consignacio</v>
          </cell>
          <cell r="AM215"/>
          <cell r="AN215" t="str">
            <v>0</v>
          </cell>
          <cell r="AO215" t="str">
            <v>01</v>
          </cell>
          <cell r="AP215" t="str">
            <v>JEFE DE CONTABILIDAD</v>
          </cell>
          <cell r="AQ215" t="str">
            <v>CO00000076</v>
          </cell>
        </row>
        <row r="216">
          <cell r="B216">
            <v>72000737</v>
          </cell>
          <cell r="C216" t="str">
            <v>BARRANQUILLA</v>
          </cell>
          <cell r="D216" t="str">
            <v>M</v>
          </cell>
          <cell r="E216" t="str">
            <v>CR 13 58 47</v>
          </cell>
          <cell r="F216" t="str">
            <v>77008001</v>
          </cell>
          <cell r="G216" t="str">
            <v>BARRANQUILLA</v>
          </cell>
          <cell r="H216" t="str">
            <v>3012889999</v>
          </cell>
          <cell r="I216">
            <v>28381</v>
          </cell>
          <cell r="J216" t="str">
            <v>1694</v>
          </cell>
          <cell r="K216" t="str">
            <v>FINANCIERA &amp; IT</v>
          </cell>
          <cell r="L216" t="str">
            <v>001</v>
          </cell>
          <cell r="M216" t="str">
            <v>KAL TIRE SA DE CV SUCURSAL COLOMBIA</v>
          </cell>
          <cell r="N216" t="str">
            <v>0</v>
          </cell>
          <cell r="O216" t="str">
            <v>Normal</v>
          </cell>
          <cell r="P216">
            <v>41395</v>
          </cell>
          <cell r="Q216" t="str">
            <v>99/99/9999</v>
          </cell>
          <cell r="R216" t="str">
            <v>03</v>
          </cell>
          <cell r="S216" t="str">
            <v>FONDO NACIONAL DEL AHORRO</v>
          </cell>
          <cell r="T216" t="str">
            <v>A</v>
          </cell>
          <cell r="U216"/>
          <cell r="V216" t="str">
            <v>3500000.00</v>
          </cell>
          <cell r="W216" t="str">
            <v>06</v>
          </cell>
          <cell r="X216" t="str">
            <v>EPS SURA (ANTES SUSALUD)</v>
          </cell>
          <cell r="Y216" t="str">
            <v>41</v>
          </cell>
          <cell r="Z216" t="str">
            <v>COLPENSIONES</v>
          </cell>
          <cell r="AA216" t="str">
            <v>13</v>
          </cell>
          <cell r="AB216" t="str">
            <v>COLPATRIA</v>
          </cell>
          <cell r="AC216" t="str">
            <v>0013</v>
          </cell>
          <cell r="AD216" t="str">
            <v>ANALISTA</v>
          </cell>
          <cell r="AE216" t="str">
            <v>0013</v>
          </cell>
          <cell r="AF216" t="str">
            <v>BBVA</v>
          </cell>
          <cell r="AG216" t="str">
            <v>00920200272244</v>
          </cell>
          <cell r="AH216" t="str">
            <v>Ahorro</v>
          </cell>
          <cell r="AI216" t="str">
            <v>03</v>
          </cell>
          <cell r="AJ216" t="str">
            <v>COMFAMILIAR DEL ATLANTICO</v>
          </cell>
          <cell r="AK216" t="str">
            <v>2</v>
          </cell>
          <cell r="AL216" t="str">
            <v>Consignacio</v>
          </cell>
          <cell r="AM216" t="str">
            <v>johnny_guerrero@kaltire.com</v>
          </cell>
          <cell r="AN216" t="str">
            <v>0</v>
          </cell>
          <cell r="AO216" t="str">
            <v>04</v>
          </cell>
          <cell r="AP216" t="str">
            <v>ANALISTA DE CUENTAS POR PAGAR</v>
          </cell>
          <cell r="AQ216" t="str">
            <v>CO00000095</v>
          </cell>
        </row>
        <row r="217">
          <cell r="B217">
            <v>55224219</v>
          </cell>
          <cell r="C217" t="str">
            <v>BARRANQUILLA</v>
          </cell>
          <cell r="D217" t="str">
            <v>F</v>
          </cell>
          <cell r="E217" t="str">
            <v>CALLE 44 3C 09</v>
          </cell>
          <cell r="F217" t="str">
            <v>77008001</v>
          </cell>
          <cell r="G217" t="str">
            <v>BARRANQUILLA</v>
          </cell>
          <cell r="H217" t="str">
            <v>3621739</v>
          </cell>
          <cell r="I217">
            <v>30715</v>
          </cell>
          <cell r="J217" t="str">
            <v>1694</v>
          </cell>
          <cell r="K217" t="str">
            <v>FINANCIERA &amp; IT</v>
          </cell>
          <cell r="L217" t="str">
            <v>001</v>
          </cell>
          <cell r="M217" t="str">
            <v>KAL TIRE SA DE CV SUCURSAL COLOMBIA</v>
          </cell>
          <cell r="N217" t="str">
            <v>0</v>
          </cell>
          <cell r="O217" t="str">
            <v>Normal</v>
          </cell>
          <cell r="P217">
            <v>40787</v>
          </cell>
          <cell r="Q217" t="str">
            <v>99/99/9999</v>
          </cell>
          <cell r="R217" t="str">
            <v>03</v>
          </cell>
          <cell r="S217" t="str">
            <v>FONDO NACIONAL DEL AHORRO</v>
          </cell>
          <cell r="T217" t="str">
            <v>A</v>
          </cell>
          <cell r="U217"/>
          <cell r="V217" t="str">
            <v>3500000.00</v>
          </cell>
          <cell r="W217" t="str">
            <v>06</v>
          </cell>
          <cell r="X217" t="str">
            <v>EPS SURA (ANTES SUSALUD)</v>
          </cell>
          <cell r="Y217" t="str">
            <v>41</v>
          </cell>
          <cell r="Z217" t="str">
            <v>COLPENSIONES</v>
          </cell>
          <cell r="AA217" t="str">
            <v>13</v>
          </cell>
          <cell r="AB217" t="str">
            <v>COLPATRIA</v>
          </cell>
          <cell r="AC217" t="str">
            <v>0013</v>
          </cell>
          <cell r="AD217" t="str">
            <v>ANALISTA</v>
          </cell>
          <cell r="AE217" t="str">
            <v>51</v>
          </cell>
          <cell r="AF217" t="str">
            <v>DAVIVIENDA</v>
          </cell>
          <cell r="AG217" t="str">
            <v>0550027900083133</v>
          </cell>
          <cell r="AH217" t="str">
            <v>Ahorro</v>
          </cell>
          <cell r="AI217" t="str">
            <v>03</v>
          </cell>
          <cell r="AJ217" t="str">
            <v>COMFAMILIAR DEL ATLANTICO</v>
          </cell>
          <cell r="AK217" t="str">
            <v>2</v>
          </cell>
          <cell r="AL217" t="str">
            <v>Consignacio</v>
          </cell>
          <cell r="AM217" t="str">
            <v>lilibeth_tocora@kaltire.com</v>
          </cell>
          <cell r="AN217" t="str">
            <v>0</v>
          </cell>
          <cell r="AO217" t="str">
            <v>01</v>
          </cell>
          <cell r="AP217" t="str">
            <v>ANALISTA DE TESORERIA</v>
          </cell>
          <cell r="AQ217" t="str">
            <v>CO00000207</v>
          </cell>
        </row>
        <row r="218">
          <cell r="B218">
            <v>1143225701</v>
          </cell>
          <cell r="C218" t="str">
            <v>BARRANQUILLA</v>
          </cell>
          <cell r="D218" t="str">
            <v>M</v>
          </cell>
          <cell r="E218" t="str">
            <v>CL 72 22 B 21</v>
          </cell>
          <cell r="F218" t="str">
            <v>77008001</v>
          </cell>
          <cell r="G218" t="str">
            <v>BARRANQUILLA</v>
          </cell>
          <cell r="H218" t="str">
            <v>3116138273</v>
          </cell>
          <cell r="I218">
            <v>32600</v>
          </cell>
          <cell r="J218" t="str">
            <v>1694</v>
          </cell>
          <cell r="K218" t="str">
            <v>FINANCIERA &amp; IT</v>
          </cell>
          <cell r="L218" t="str">
            <v>001</v>
          </cell>
          <cell r="M218" t="str">
            <v>KAL TIRE SA DE CV SUCURSAL COLOMBIA</v>
          </cell>
          <cell r="N218" t="str">
            <v>0</v>
          </cell>
          <cell r="O218" t="str">
            <v>Normal</v>
          </cell>
          <cell r="P218">
            <v>42675</v>
          </cell>
          <cell r="Q218" t="str">
            <v>99/99/9999</v>
          </cell>
          <cell r="R218" t="str">
            <v>01</v>
          </cell>
          <cell r="S218" t="str">
            <v>PORVENIR</v>
          </cell>
          <cell r="T218" t="str">
            <v>A</v>
          </cell>
          <cell r="U218"/>
          <cell r="V218" t="str">
            <v>14113000.00</v>
          </cell>
          <cell r="W218" t="str">
            <v>05</v>
          </cell>
          <cell r="X218" t="str">
            <v>E.P.S. SANITAS S.A.</v>
          </cell>
          <cell r="Y218" t="str">
            <v>41</v>
          </cell>
          <cell r="Z218" t="str">
            <v>COLPENSIONES</v>
          </cell>
          <cell r="AA218" t="str">
            <v>13</v>
          </cell>
          <cell r="AB218" t="str">
            <v>COLPATRIA</v>
          </cell>
          <cell r="AC218" t="str">
            <v>001</v>
          </cell>
          <cell r="AD218" t="str">
            <v>GERENTES</v>
          </cell>
          <cell r="AE218" t="str">
            <v>51</v>
          </cell>
          <cell r="AF218" t="str">
            <v>DAVIVIENDA</v>
          </cell>
          <cell r="AG218" t="str">
            <v>0550027900083455</v>
          </cell>
          <cell r="AH218" t="str">
            <v>Ahorro</v>
          </cell>
          <cell r="AI218" t="str">
            <v>03</v>
          </cell>
          <cell r="AJ218" t="str">
            <v>COMFAMILIAR DEL ATLANTICO</v>
          </cell>
          <cell r="AK218" t="str">
            <v>2</v>
          </cell>
          <cell r="AL218" t="str">
            <v>Consignacio</v>
          </cell>
          <cell r="AM218" t="str">
            <v>ICA.ASESORES.BAQ@GMAIL.COM</v>
          </cell>
          <cell r="AN218" t="str">
            <v>0</v>
          </cell>
          <cell r="AO218" t="str">
            <v>13</v>
          </cell>
          <cell r="AP218" t="str">
            <v>GERENTE FINANCIERO</v>
          </cell>
          <cell r="AQ218" t="str">
            <v>CO00000209</v>
          </cell>
        </row>
        <row r="219">
          <cell r="B219">
            <v>1065601898</v>
          </cell>
          <cell r="C219" t="str">
            <v>VALLEDUPAR</v>
          </cell>
          <cell r="D219" t="str">
            <v>M</v>
          </cell>
          <cell r="E219" t="str">
            <v>CARA 5 19A 78</v>
          </cell>
          <cell r="F219" t="str">
            <v>77020001</v>
          </cell>
          <cell r="G219" t="str">
            <v>VALLEDUPAR</v>
          </cell>
          <cell r="H219" t="str">
            <v>320516646</v>
          </cell>
          <cell r="I219">
            <v>32529</v>
          </cell>
          <cell r="J219" t="str">
            <v>1696</v>
          </cell>
          <cell r="K219" t="str">
            <v>MTG KTCOL</v>
          </cell>
          <cell r="L219" t="str">
            <v>001</v>
          </cell>
          <cell r="M219" t="str">
            <v>KAL TIRE SA DE CV SUCURSAL COLOMBIA</v>
          </cell>
          <cell r="N219" t="str">
            <v>0</v>
          </cell>
          <cell r="O219" t="str">
            <v>Normal</v>
          </cell>
          <cell r="P219">
            <v>41640</v>
          </cell>
          <cell r="Q219" t="str">
            <v>99/99/9999</v>
          </cell>
          <cell r="R219" t="str">
            <v>01</v>
          </cell>
          <cell r="S219" t="str">
            <v>PORVENIR</v>
          </cell>
          <cell r="T219" t="str">
            <v>A</v>
          </cell>
          <cell r="U219"/>
          <cell r="V219" t="str">
            <v>14113000.00</v>
          </cell>
          <cell r="W219" t="str">
            <v>06</v>
          </cell>
          <cell r="X219" t="str">
            <v>EPS SURA (ANTES SUSALUD)</v>
          </cell>
          <cell r="Y219" t="str">
            <v>32</v>
          </cell>
          <cell r="Z219" t="str">
            <v>PORVENIR S.A.</v>
          </cell>
          <cell r="AA219" t="str">
            <v>13</v>
          </cell>
          <cell r="AB219" t="str">
            <v>COLPATRIA</v>
          </cell>
          <cell r="AC219" t="str">
            <v>011</v>
          </cell>
          <cell r="AD219" t="str">
            <v>COORDINADORES</v>
          </cell>
          <cell r="AE219" t="str">
            <v>51</v>
          </cell>
          <cell r="AF219" t="str">
            <v>DAVIVIENDA</v>
          </cell>
          <cell r="AG219" t="str">
            <v>0550027900085161</v>
          </cell>
          <cell r="AH219" t="str">
            <v>Ahorro</v>
          </cell>
          <cell r="AI219" t="str">
            <v>02</v>
          </cell>
          <cell r="AJ219" t="str">
            <v>COMFACESAR</v>
          </cell>
          <cell r="AK219" t="str">
            <v>2</v>
          </cell>
          <cell r="AL219" t="str">
            <v>Consignacio</v>
          </cell>
          <cell r="AM219"/>
          <cell r="AN219" t="str">
            <v>0</v>
          </cell>
          <cell r="AO219" t="str">
            <v>06</v>
          </cell>
          <cell r="AP219" t="str">
            <v>INGENIERO DE SERVICIO TECNICO</v>
          </cell>
          <cell r="AQ219" t="str">
            <v>CO00000007</v>
          </cell>
        </row>
        <row r="220">
          <cell r="B220">
            <v>1121897993</v>
          </cell>
          <cell r="C220" t="str">
            <v>VILLAVICENCIO</v>
          </cell>
          <cell r="D220" t="str">
            <v>M</v>
          </cell>
          <cell r="E220" t="str">
            <v>CALLE 1A</v>
          </cell>
          <cell r="F220" t="str">
            <v>77008573</v>
          </cell>
          <cell r="G220" t="str">
            <v>PUERTO COLOMBIA</v>
          </cell>
          <cell r="H220" t="str">
            <v>3052567679</v>
          </cell>
          <cell r="I220">
            <v>34037</v>
          </cell>
          <cell r="J220" t="str">
            <v>1698</v>
          </cell>
          <cell r="K220" t="str">
            <v>TOMS GLOBAL</v>
          </cell>
          <cell r="L220" t="str">
            <v>001</v>
          </cell>
          <cell r="M220" t="str">
            <v>KAL TIRE SA DE CV SUCURSAL COLOMBIA</v>
          </cell>
          <cell r="N220" t="str">
            <v>0</v>
          </cell>
          <cell r="O220" t="str">
            <v>Normal</v>
          </cell>
          <cell r="P220">
            <v>44593</v>
          </cell>
          <cell r="Q220" t="str">
            <v>99/99/9999</v>
          </cell>
          <cell r="R220" t="str">
            <v>03</v>
          </cell>
          <cell r="S220" t="str">
            <v>FONDO NACIONAL DEL AHORRO</v>
          </cell>
          <cell r="T220" t="str">
            <v>A</v>
          </cell>
          <cell r="U220"/>
          <cell r="V220" t="str">
            <v>18031200.00</v>
          </cell>
          <cell r="W220" t="str">
            <v>05</v>
          </cell>
          <cell r="X220" t="str">
            <v>E.P.S. SANITAS S.A.</v>
          </cell>
          <cell r="Y220" t="str">
            <v>41</v>
          </cell>
          <cell r="Z220" t="str">
            <v>COLPENSIONES</v>
          </cell>
          <cell r="AA220" t="str">
            <v>13</v>
          </cell>
          <cell r="AB220" t="str">
            <v>COLPATRIA</v>
          </cell>
          <cell r="AC220" t="str">
            <v>001</v>
          </cell>
          <cell r="AD220" t="str">
            <v>GERENTES</v>
          </cell>
          <cell r="AE220" t="str">
            <v>0013</v>
          </cell>
          <cell r="AF220" t="str">
            <v>BBVA</v>
          </cell>
          <cell r="AG220" t="str">
            <v>02230200200932</v>
          </cell>
          <cell r="AH220" t="str">
            <v>Ahorro</v>
          </cell>
          <cell r="AI220" t="str">
            <v>03</v>
          </cell>
          <cell r="AJ220" t="str">
            <v>COMFAMILIAR DEL ATLANTICO</v>
          </cell>
          <cell r="AK220" t="str">
            <v>2</v>
          </cell>
          <cell r="AL220" t="str">
            <v>Consignacio</v>
          </cell>
          <cell r="AM220" t="str">
            <v>DANIEL_VASQUEZ@KALTIRE.COM</v>
          </cell>
          <cell r="AN220" t="str">
            <v>0</v>
          </cell>
          <cell r="AO220" t="str">
            <v>14</v>
          </cell>
          <cell r="AP220" t="str">
            <v>GERENTE GLOBAL IMPLEMENTACION TOMS</v>
          </cell>
          <cell r="AQ220" t="str">
            <v>CO00000300</v>
          </cell>
        </row>
        <row r="221">
          <cell r="B221">
            <v>1002154345</v>
          </cell>
          <cell r="C221" t="str">
            <v>BARRANQUILLA</v>
          </cell>
          <cell r="D221" t="str">
            <v>F</v>
          </cell>
          <cell r="E221" t="str">
            <v>CL 77D 21C 76</v>
          </cell>
          <cell r="F221" t="str">
            <v>77008758</v>
          </cell>
          <cell r="G221" t="str">
            <v>SOLEDAD</v>
          </cell>
          <cell r="H221" t="str">
            <v>3015316861</v>
          </cell>
          <cell r="I221">
            <v>36569</v>
          </cell>
          <cell r="J221" t="str">
            <v>1699</v>
          </cell>
          <cell r="K221" t="str">
            <v>PITCREW GLOBAL</v>
          </cell>
          <cell r="L221" t="str">
            <v>001</v>
          </cell>
          <cell r="M221" t="str">
            <v>KAL TIRE SA DE CV SUCURSAL COLOMBIA</v>
          </cell>
          <cell r="N221" t="str">
            <v>0</v>
          </cell>
          <cell r="O221" t="str">
            <v>Normal</v>
          </cell>
          <cell r="P221">
            <v>45119</v>
          </cell>
          <cell r="Q221" t="str">
            <v>99/99/9999</v>
          </cell>
          <cell r="R221" t="str">
            <v>05</v>
          </cell>
          <cell r="S221" t="str">
            <v>COLFONDOS</v>
          </cell>
          <cell r="T221" t="str">
            <v>A</v>
          </cell>
          <cell r="U221"/>
          <cell r="V221" t="str">
            <v>3500000.00</v>
          </cell>
          <cell r="W221" t="str">
            <v>03</v>
          </cell>
          <cell r="X221" t="str">
            <v>SALUD TOTAL S.A.</v>
          </cell>
          <cell r="Y221" t="str">
            <v>36</v>
          </cell>
          <cell r="Z221" t="str">
            <v>COLFONDOS S.A.</v>
          </cell>
          <cell r="AA221" t="str">
            <v>13</v>
          </cell>
          <cell r="AB221" t="str">
            <v>COLPATRIA</v>
          </cell>
          <cell r="AC221" t="str">
            <v>011</v>
          </cell>
          <cell r="AD221" t="str">
            <v>COORDINADORES</v>
          </cell>
          <cell r="AE221" t="str">
            <v>0013</v>
          </cell>
          <cell r="AF221" t="str">
            <v>BBVA</v>
          </cell>
          <cell r="AG221" t="str">
            <v>03480200000847</v>
          </cell>
          <cell r="AH221" t="str">
            <v>Ahorro</v>
          </cell>
          <cell r="AI221" t="str">
            <v>03</v>
          </cell>
          <cell r="AJ221" t="str">
            <v>COMFAMILIAR DEL ATLANTICO</v>
          </cell>
          <cell r="AK221" t="str">
            <v>2</v>
          </cell>
          <cell r="AL221" t="str">
            <v>Consignacio</v>
          </cell>
          <cell r="AM221" t="str">
            <v>GISSELC.POLO@GMAIL.COM</v>
          </cell>
          <cell r="AN221" t="str">
            <v>0</v>
          </cell>
          <cell r="AO221" t="str">
            <v>12</v>
          </cell>
          <cell r="AP221" t="str">
            <v>INGENIERO PITCREW</v>
          </cell>
          <cell r="AQ221" t="str">
            <v>CO00000366</v>
          </cell>
        </row>
        <row r="222">
          <cell r="B222">
            <v>1234096615</v>
          </cell>
          <cell r="C222" t="str">
            <v>BARRANQUILLA</v>
          </cell>
          <cell r="D222" t="str">
            <v>M</v>
          </cell>
          <cell r="E222" t="str">
            <v>CR 11A 56 15</v>
          </cell>
          <cell r="F222" t="str">
            <v>77008758</v>
          </cell>
          <cell r="G222" t="str">
            <v>SOLEDAD</v>
          </cell>
          <cell r="H222" t="str">
            <v>3012245816</v>
          </cell>
          <cell r="I222">
            <v>36453</v>
          </cell>
          <cell r="J222" t="str">
            <v>1699</v>
          </cell>
          <cell r="K222" t="str">
            <v>PITCREW GLOBAL</v>
          </cell>
          <cell r="L222" t="str">
            <v>001</v>
          </cell>
          <cell r="M222" t="str">
            <v>KAL TIRE SA DE CV SUCURSAL COLOMBIA</v>
          </cell>
          <cell r="N222" t="str">
            <v>0</v>
          </cell>
          <cell r="O222" t="str">
            <v>Normal</v>
          </cell>
          <cell r="P222">
            <v>45119</v>
          </cell>
          <cell r="Q222" t="str">
            <v>99/99/9999</v>
          </cell>
          <cell r="R222" t="str">
            <v>04</v>
          </cell>
          <cell r="S222" t="str">
            <v>PROTECCION</v>
          </cell>
          <cell r="T222" t="str">
            <v>A</v>
          </cell>
          <cell r="U222"/>
          <cell r="V222" t="str">
            <v>2841300.00</v>
          </cell>
          <cell r="W222" t="str">
            <v>06</v>
          </cell>
          <cell r="X222" t="str">
            <v>EPS SURA (ANTES SUSALUD)</v>
          </cell>
          <cell r="Y222" t="str">
            <v>31</v>
          </cell>
          <cell r="Z222" t="str">
            <v>PROTECCION S.A.</v>
          </cell>
          <cell r="AA222" t="str">
            <v>13</v>
          </cell>
          <cell r="AB222" t="str">
            <v>COLPATRIA</v>
          </cell>
          <cell r="AC222" t="str">
            <v>011</v>
          </cell>
          <cell r="AD222" t="str">
            <v>COORDINADORES</v>
          </cell>
          <cell r="AE222" t="str">
            <v>0013</v>
          </cell>
          <cell r="AF222" t="str">
            <v>BBVA</v>
          </cell>
          <cell r="AG222" t="str">
            <v>03480200000846</v>
          </cell>
          <cell r="AH222" t="str">
            <v>Ahorro</v>
          </cell>
          <cell r="AI222" t="str">
            <v>03</v>
          </cell>
          <cell r="AJ222" t="str">
            <v>COMFAMILIAR DEL ATLANTICO</v>
          </cell>
          <cell r="AK222" t="str">
            <v>2</v>
          </cell>
          <cell r="AL222" t="str">
            <v>Consignacio</v>
          </cell>
          <cell r="AM222" t="str">
            <v>MEJIALOAIZAANDRES@GMAIL.COM</v>
          </cell>
          <cell r="AN222" t="str">
            <v>0</v>
          </cell>
          <cell r="AO222" t="str">
            <v>12</v>
          </cell>
          <cell r="AP222" t="str">
            <v>INGENIERO PITCREW</v>
          </cell>
          <cell r="AQ222" t="str">
            <v>CO00000365</v>
          </cell>
        </row>
        <row r="223">
          <cell r="B223">
            <v>1193292865</v>
          </cell>
          <cell r="C223" t="str">
            <v>BARRANQUILLA</v>
          </cell>
          <cell r="D223" t="str">
            <v>M</v>
          </cell>
          <cell r="E223" t="str">
            <v>CR 038 32 99</v>
          </cell>
          <cell r="F223" t="str">
            <v>77008758</v>
          </cell>
          <cell r="G223" t="str">
            <v>SOLEDAD</v>
          </cell>
          <cell r="H223"/>
          <cell r="I223">
            <v>36631</v>
          </cell>
          <cell r="J223" t="str">
            <v>1699</v>
          </cell>
          <cell r="K223" t="str">
            <v>PITCREW GLOBAL</v>
          </cell>
          <cell r="L223" t="str">
            <v>001</v>
          </cell>
          <cell r="M223" t="str">
            <v>KAL TIRE SA DE CV SUCURSAL COLOMBIA</v>
          </cell>
          <cell r="N223" t="str">
            <v>0</v>
          </cell>
          <cell r="O223" t="str">
            <v>Normal</v>
          </cell>
          <cell r="P223">
            <v>45119</v>
          </cell>
          <cell r="Q223" t="str">
            <v>99/99/9999</v>
          </cell>
          <cell r="R223" t="str">
            <v>01</v>
          </cell>
          <cell r="S223" t="str">
            <v>PORVENIR</v>
          </cell>
          <cell r="T223" t="str">
            <v>A</v>
          </cell>
          <cell r="U223"/>
          <cell r="V223" t="str">
            <v>2841300.00</v>
          </cell>
          <cell r="W223" t="str">
            <v>24</v>
          </cell>
          <cell r="X223" t="str">
            <v>COOSALUD ESS</v>
          </cell>
          <cell r="Y223" t="str">
            <v>41</v>
          </cell>
          <cell r="Z223" t="str">
            <v>COLPENSIONES</v>
          </cell>
          <cell r="AA223" t="str">
            <v>13</v>
          </cell>
          <cell r="AB223" t="str">
            <v>COLPATRIA</v>
          </cell>
          <cell r="AC223" t="str">
            <v>011</v>
          </cell>
          <cell r="AD223" t="str">
            <v>COORDINADORES</v>
          </cell>
          <cell r="AE223" t="str">
            <v>0013</v>
          </cell>
          <cell r="AF223" t="str">
            <v>BBVA</v>
          </cell>
          <cell r="AG223" t="str">
            <v>00900200001640</v>
          </cell>
          <cell r="AH223" t="str">
            <v>Ahorro</v>
          </cell>
          <cell r="AI223" t="str">
            <v>03</v>
          </cell>
          <cell r="AJ223" t="str">
            <v>COMFAMILIAR DEL ATLANTICO</v>
          </cell>
          <cell r="AK223" t="str">
            <v>2</v>
          </cell>
          <cell r="AL223" t="str">
            <v>Consignacio</v>
          </cell>
          <cell r="AM223" t="str">
            <v>LEONARDOD.TOVAR2015@HOTMAIL.COM</v>
          </cell>
          <cell r="AN223" t="str">
            <v>0</v>
          </cell>
          <cell r="AO223" t="str">
            <v>12</v>
          </cell>
          <cell r="AP223" t="str">
            <v>INGENIERO PITCREW</v>
          </cell>
          <cell r="AQ223" t="str">
            <v>CO00000363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oja1"/>
      <sheetName val="Hoja4"/>
      <sheetName val="Personal Nuevo JTZ"/>
      <sheetName val="Valledupar"/>
      <sheetName val="Hoja5"/>
      <sheetName val="Hoja2"/>
      <sheetName val="BASE "/>
    </sheetNames>
    <sheetDataSet>
      <sheetData sheetId="0">
        <row r="4">
          <cell r="B4" t="str">
            <v>Cedula</v>
          </cell>
          <cell r="C4" t="str">
            <v>Nombre</v>
          </cell>
        </row>
        <row r="5">
          <cell r="B5">
            <v>43663592</v>
          </cell>
          <cell r="C5" t="str">
            <v>MUNOZ MONTOYA DORALBA</v>
          </cell>
        </row>
        <row r="6">
          <cell r="B6">
            <v>1079936495</v>
          </cell>
          <cell r="C6" t="str">
            <v>GAMARRA BRIEVA FERNANDO JOSE</v>
          </cell>
        </row>
        <row r="7">
          <cell r="B7">
            <v>93479019</v>
          </cell>
          <cell r="C7" t="str">
            <v>NARVAEZ TRILLERAS LUIS CARLOS</v>
          </cell>
        </row>
        <row r="8">
          <cell r="B8">
            <v>80743874</v>
          </cell>
          <cell r="C8" t="str">
            <v>GARZON RUIZ SAUL EFRAIN</v>
          </cell>
        </row>
        <row r="9">
          <cell r="B9">
            <v>1120740006</v>
          </cell>
          <cell r="C9" t="str">
            <v>AMAYA ARANGO JOSE ANTONIO</v>
          </cell>
        </row>
        <row r="10">
          <cell r="B10">
            <v>12693378</v>
          </cell>
          <cell r="C10" t="str">
            <v>BARRETO JIMENEZ EDGARDO JAVIER</v>
          </cell>
        </row>
        <row r="11">
          <cell r="B11">
            <v>52719820</v>
          </cell>
          <cell r="C11" t="str">
            <v>MARTINEZ GIL MARIA CRISTINA</v>
          </cell>
        </row>
        <row r="12">
          <cell r="B12">
            <v>77178367</v>
          </cell>
          <cell r="C12" t="str">
            <v>RINCON QUINTERO ABEL</v>
          </cell>
        </row>
        <row r="13">
          <cell r="B13">
            <v>84095827</v>
          </cell>
          <cell r="C13" t="str">
            <v>SOSA MEDINA BREINER FREISER</v>
          </cell>
        </row>
        <row r="14">
          <cell r="B14">
            <v>84095707</v>
          </cell>
          <cell r="C14" t="str">
            <v>SUAREZ LEVETTE SORMELIS XAVIER</v>
          </cell>
        </row>
        <row r="15">
          <cell r="B15">
            <v>1064109219</v>
          </cell>
          <cell r="C15" t="str">
            <v>URSOLA ORTEGA ANDRES FELIPE</v>
          </cell>
        </row>
        <row r="16">
          <cell r="B16">
            <v>1007413129</v>
          </cell>
          <cell r="C16" t="str">
            <v>SANCHEZ FELIZZOLA ANDRES SEB</v>
          </cell>
        </row>
        <row r="17">
          <cell r="B17">
            <v>1065897739</v>
          </cell>
          <cell r="C17" t="str">
            <v>NOVOA BALLESTEROS LUIS YORDANY</v>
          </cell>
        </row>
        <row r="18">
          <cell r="B18">
            <v>1010232266</v>
          </cell>
          <cell r="C18" t="str">
            <v>ACOSTA MORALES JUAN CARLOS</v>
          </cell>
        </row>
        <row r="19">
          <cell r="B19">
            <v>72343449</v>
          </cell>
          <cell r="C19" t="str">
            <v>CAMACHO GALVIS DANIEL EDUARDO</v>
          </cell>
        </row>
        <row r="20">
          <cell r="B20">
            <v>1065601898</v>
          </cell>
          <cell r="C20" t="str">
            <v>ANGARITA ROJAS JORGE LUIS</v>
          </cell>
        </row>
        <row r="21">
          <cell r="B21">
            <v>1063293608</v>
          </cell>
          <cell r="C21" t="str">
            <v>CASTILLA CASIANI ANDRES FELIPE</v>
          </cell>
        </row>
        <row r="22">
          <cell r="B22">
            <v>1119838815</v>
          </cell>
          <cell r="C22" t="str">
            <v>ACOSTA MAESTRE JAVIER ANDRES</v>
          </cell>
        </row>
        <row r="23">
          <cell r="B23">
            <v>1064797134</v>
          </cell>
          <cell r="C23" t="str">
            <v>ARRIETA DE LA CRUZ FABIAN ALBERTO</v>
          </cell>
        </row>
        <row r="24">
          <cell r="B24">
            <v>1065607059</v>
          </cell>
          <cell r="C24" t="str">
            <v>AVENDAÑO MOVILLA CARLOS ALBERTO</v>
          </cell>
        </row>
        <row r="25">
          <cell r="B25">
            <v>88211486</v>
          </cell>
          <cell r="C25" t="str">
            <v>BECERRA PEREZ NELSON AMADO</v>
          </cell>
        </row>
        <row r="26">
          <cell r="B26">
            <v>1065608204</v>
          </cell>
          <cell r="C26" t="str">
            <v>BELTRAN VEGA MARCO ANTONIO</v>
          </cell>
        </row>
        <row r="27">
          <cell r="B27">
            <v>1065584800</v>
          </cell>
          <cell r="C27" t="str">
            <v>BETIN GAMEZ EDIER ENRIQUE</v>
          </cell>
        </row>
        <row r="28">
          <cell r="B28">
            <v>1193229060</v>
          </cell>
          <cell r="C28" t="str">
            <v xml:space="preserve">CASTRILLO ECHAVEZ JOHANIS ANDRES </v>
          </cell>
        </row>
        <row r="29">
          <cell r="B29">
            <v>1064109238</v>
          </cell>
          <cell r="C29" t="str">
            <v>CASTRO CARO RICARDO</v>
          </cell>
        </row>
        <row r="30">
          <cell r="B30">
            <v>1065614635</v>
          </cell>
          <cell r="C30" t="str">
            <v>ESCOBAR LOPEZ CARLOS JULIO</v>
          </cell>
        </row>
        <row r="31">
          <cell r="B31">
            <v>1064114760</v>
          </cell>
          <cell r="C31" t="str">
            <v>FUENTES MENDEZ DEIVER ALFONSO</v>
          </cell>
        </row>
        <row r="32">
          <cell r="B32">
            <v>5135224</v>
          </cell>
          <cell r="C32" t="str">
            <v>GUERRERO CASTILLA LUIS DAVID</v>
          </cell>
        </row>
        <row r="33">
          <cell r="B33">
            <v>1143470054</v>
          </cell>
          <cell r="C33" t="str">
            <v xml:space="preserve">GUTIERREZ TROCHA MOISES DAVID </v>
          </cell>
        </row>
        <row r="34">
          <cell r="B34">
            <v>77153948</v>
          </cell>
          <cell r="C34" t="str">
            <v>JIMENEZ BOLAÑOS EDILBERTO RAFAEL</v>
          </cell>
        </row>
        <row r="35">
          <cell r="B35">
            <v>1064800649</v>
          </cell>
          <cell r="C35" t="str">
            <v>LOPEZ GARCIA DANIEL ALBERTO</v>
          </cell>
        </row>
        <row r="36">
          <cell r="B36">
            <v>1119836593</v>
          </cell>
          <cell r="C36" t="str">
            <v>MAESTRE ARIAS JAIFER RAFAEL</v>
          </cell>
        </row>
        <row r="37">
          <cell r="B37">
            <v>1064800654</v>
          </cell>
          <cell r="C37" t="str">
            <v>MENESES SIERRA JOSE CARLOS</v>
          </cell>
        </row>
        <row r="38">
          <cell r="B38">
            <v>1128104764</v>
          </cell>
          <cell r="C38" t="str">
            <v>MEZA MERCADO LUIS FERNANDO</v>
          </cell>
        </row>
        <row r="39">
          <cell r="B39">
            <v>1064796922</v>
          </cell>
          <cell r="C39" t="str">
            <v>MEZA MORELOS ANDRES</v>
          </cell>
        </row>
        <row r="40">
          <cell r="B40">
            <v>7632639</v>
          </cell>
          <cell r="C40" t="str">
            <v>MEZA ROMERO JAIME ALBERTO</v>
          </cell>
        </row>
        <row r="41">
          <cell r="B41">
            <v>1003173858</v>
          </cell>
          <cell r="C41" t="str">
            <v>NAVARRO MOJICA JOSE</v>
          </cell>
        </row>
        <row r="42">
          <cell r="B42">
            <v>1064710180</v>
          </cell>
          <cell r="C42" t="str">
            <v>OCHOA MORENO JEFFERSON</v>
          </cell>
        </row>
        <row r="43">
          <cell r="B43">
            <v>84090281</v>
          </cell>
          <cell r="C43" t="str">
            <v>PEREZ GARAY EDINSON</v>
          </cell>
        </row>
        <row r="44">
          <cell r="B44">
            <v>1007387338</v>
          </cell>
          <cell r="C44" t="str">
            <v>QUINTERO CUELLO ANDRES ALONSO</v>
          </cell>
        </row>
        <row r="45">
          <cell r="B45">
            <v>1004806911</v>
          </cell>
          <cell r="C45" t="str">
            <v>ROMERO SANTIAGO RONALD JAVIER</v>
          </cell>
        </row>
        <row r="46">
          <cell r="B46">
            <v>1143228894</v>
          </cell>
          <cell r="C46" t="str">
            <v>SAYAS OSORIO JEFFERSON</v>
          </cell>
        </row>
        <row r="47">
          <cell r="B47">
            <v>77156839</v>
          </cell>
          <cell r="C47" t="str">
            <v>SIERRA MENESES GREGORIO</v>
          </cell>
        </row>
        <row r="48">
          <cell r="B48">
            <v>1140820076</v>
          </cell>
          <cell r="C48" t="str">
            <v>TORRES SALAMANCA EDGAR RICARDO</v>
          </cell>
        </row>
        <row r="49">
          <cell r="B49">
            <v>15171905</v>
          </cell>
          <cell r="C49" t="str">
            <v>VANEGAS GUTIERREZ JOSE ANGEL</v>
          </cell>
        </row>
        <row r="50">
          <cell r="B50">
            <v>1065615296</v>
          </cell>
          <cell r="C50" t="str">
            <v>ZAMBRANO ROLON JORGE LUIS</v>
          </cell>
        </row>
        <row r="51">
          <cell r="B51">
            <v>1122400773</v>
          </cell>
          <cell r="C51" t="str">
            <v>ZUBIRIA DAZA RAFAEL RICARDO</v>
          </cell>
        </row>
        <row r="52">
          <cell r="B52">
            <v>88284830</v>
          </cell>
          <cell r="C52" t="str">
            <v>PEREZ TORRADO ALEXANDER</v>
          </cell>
        </row>
        <row r="53">
          <cell r="B53">
            <v>1118807428</v>
          </cell>
          <cell r="C53" t="str">
            <v>AREVALO PALMEZANO FREDDY JAVIER</v>
          </cell>
        </row>
        <row r="54">
          <cell r="B54">
            <v>15171212</v>
          </cell>
          <cell r="C54" t="str">
            <v>BEJARANO NARVAEZ CARLOS MARIO</v>
          </cell>
        </row>
        <row r="55">
          <cell r="B55">
            <v>77091320</v>
          </cell>
          <cell r="C55" t="str">
            <v>BROCHERO AVILA JHONNY HIDALGO</v>
          </cell>
        </row>
        <row r="56">
          <cell r="B56">
            <v>1192796568</v>
          </cell>
          <cell r="C56" t="str">
            <v>CABARCAS DE LA HOZ BETSY LILIANA</v>
          </cell>
        </row>
        <row r="57">
          <cell r="B57">
            <v>73549174</v>
          </cell>
          <cell r="C57" t="str">
            <v>CONTRERAS AGUILAR LUIS MIGUEL</v>
          </cell>
        </row>
        <row r="58">
          <cell r="B58">
            <v>1064112298</v>
          </cell>
          <cell r="C58" t="str">
            <v>CUBILLOS ARDILA JHON EDINSON</v>
          </cell>
        </row>
        <row r="59">
          <cell r="B59">
            <v>19600860</v>
          </cell>
          <cell r="C59" t="str">
            <v>CUELLO ANGULO JHOANS MIGUEL</v>
          </cell>
        </row>
        <row r="60">
          <cell r="B60">
            <v>84038725</v>
          </cell>
          <cell r="C60" t="str">
            <v>CUJIA GUERRA JIMMYS ALFONSO</v>
          </cell>
        </row>
        <row r="61">
          <cell r="B61">
            <v>17973946</v>
          </cell>
          <cell r="C61" t="str">
            <v>DIAZ ACOSTA EDILBERTO</v>
          </cell>
        </row>
        <row r="62">
          <cell r="B62">
            <v>1065613418</v>
          </cell>
          <cell r="C62" t="str">
            <v>FERNANDEZ FONTALVO DIDIER FABIAN</v>
          </cell>
        </row>
        <row r="63">
          <cell r="B63">
            <v>84038453</v>
          </cell>
          <cell r="C63" t="str">
            <v>FRAGOZO DIAZ JOSE GREGORIO</v>
          </cell>
        </row>
        <row r="64">
          <cell r="B64">
            <v>12522871</v>
          </cell>
          <cell r="C64" t="str">
            <v>GARCIA MOLINA WILMER</v>
          </cell>
        </row>
        <row r="65">
          <cell r="B65">
            <v>1084729864</v>
          </cell>
          <cell r="C65" t="str">
            <v>GARCIA MUNIVE PIEDAD MILENA</v>
          </cell>
        </row>
        <row r="66">
          <cell r="B66">
            <v>85458242</v>
          </cell>
          <cell r="C66" t="str">
            <v>JARAMILLO CASTANO FERNAN DE JESUS</v>
          </cell>
        </row>
        <row r="67">
          <cell r="B67">
            <v>1065654663</v>
          </cell>
          <cell r="C67" t="str">
            <v>LOZANO DE ANGEL ALFONSO</v>
          </cell>
        </row>
        <row r="68">
          <cell r="B68">
            <v>1005157623</v>
          </cell>
          <cell r="C68" t="str">
            <v>MARTINEZ GARCIA KEVIN ANDRES</v>
          </cell>
        </row>
        <row r="69">
          <cell r="B69">
            <v>1065998882</v>
          </cell>
          <cell r="C69" t="str">
            <v>MARTINEZ MADRID JOSE ANGEL</v>
          </cell>
        </row>
        <row r="70">
          <cell r="B70">
            <v>1120743310</v>
          </cell>
          <cell r="C70" t="str">
            <v>MARTINEZ PEREZ JORGE USBERTO</v>
          </cell>
        </row>
        <row r="71">
          <cell r="B71">
            <v>1120742355</v>
          </cell>
          <cell r="C71" t="str">
            <v>MENDOZA RODRIGUEZ DEILMAR</v>
          </cell>
        </row>
        <row r="72">
          <cell r="B72">
            <v>1065576754</v>
          </cell>
          <cell r="C72" t="str">
            <v>MENDOZA SALAZAR JEISSON FABIAN</v>
          </cell>
        </row>
        <row r="73">
          <cell r="B73">
            <v>17958337</v>
          </cell>
          <cell r="C73" t="str">
            <v xml:space="preserve">MOLINA FONSECA JAIDER JOSE </v>
          </cell>
        </row>
        <row r="74">
          <cell r="B74">
            <v>1065985225</v>
          </cell>
          <cell r="C74" t="str">
            <v>MORALES QUIROZ VICTOR JULIO</v>
          </cell>
        </row>
        <row r="75">
          <cell r="B75">
            <v>1067809980</v>
          </cell>
          <cell r="C75" t="str">
            <v xml:space="preserve">MORON CALDERON LUIS </v>
          </cell>
        </row>
        <row r="76">
          <cell r="B76">
            <v>1064106223</v>
          </cell>
          <cell r="C76" t="str">
            <v>ORTEGA TORO ANDRES FELIPE</v>
          </cell>
        </row>
        <row r="77">
          <cell r="B77">
            <v>10898718</v>
          </cell>
          <cell r="C77" t="str">
            <v>PEREZ MENDOZA RAMON</v>
          </cell>
        </row>
        <row r="78">
          <cell r="B78">
            <v>1064112207</v>
          </cell>
          <cell r="C78" t="str">
            <v>PEREZ TAPIA ESNEIDER</v>
          </cell>
        </row>
        <row r="79">
          <cell r="B79">
            <v>1063283533</v>
          </cell>
          <cell r="C79" t="str">
            <v>RODIÑO RICARDO JAIME</v>
          </cell>
        </row>
        <row r="80">
          <cell r="B80">
            <v>84091183</v>
          </cell>
          <cell r="C80" t="str">
            <v>SANCHEZ JIMENEZ LUIS CARLOS</v>
          </cell>
        </row>
        <row r="81">
          <cell r="B81">
            <v>1066000645</v>
          </cell>
          <cell r="C81" t="str">
            <v>SERNA GUARDIA DANIEL ENRIQUE</v>
          </cell>
        </row>
        <row r="82">
          <cell r="B82">
            <v>46384484</v>
          </cell>
          <cell r="C82" t="str">
            <v>SOLANO FIGUEROA JESSICA ALEJANDRA</v>
          </cell>
        </row>
        <row r="83">
          <cell r="B83">
            <v>1065817475</v>
          </cell>
          <cell r="C83" t="str">
            <v>TORRES CUELLO ANDRES</v>
          </cell>
        </row>
        <row r="84">
          <cell r="B84">
            <v>5164520</v>
          </cell>
          <cell r="C84" t="str">
            <v>AROCHA CUJIA RICHARD FIDEL</v>
          </cell>
        </row>
        <row r="85">
          <cell r="B85">
            <v>84103870</v>
          </cell>
          <cell r="C85" t="str">
            <v>MARTINEZ BERMUDEZ LUIS GERARDO</v>
          </cell>
        </row>
        <row r="86">
          <cell r="B86">
            <v>7604762</v>
          </cell>
          <cell r="C86" t="str">
            <v>BROCHERO GARRIDO GABRIEL ANTONIO</v>
          </cell>
        </row>
        <row r="87">
          <cell r="B87">
            <v>1042431835</v>
          </cell>
          <cell r="C87" t="str">
            <v>MARIN CHAMORRO HENRY ARCESIO</v>
          </cell>
        </row>
        <row r="88">
          <cell r="B88">
            <v>17976420</v>
          </cell>
          <cell r="C88" t="str">
            <v>DIAZ GUERRA EVER ENRIQUE</v>
          </cell>
        </row>
        <row r="89">
          <cell r="B89">
            <v>1064793574</v>
          </cell>
          <cell r="C89" t="str">
            <v>LOPEZ GUTIERREZ JOSE NOLBERTO</v>
          </cell>
        </row>
        <row r="90">
          <cell r="B90">
            <v>1065583005</v>
          </cell>
          <cell r="C90" t="str">
            <v>CARDONA DE ANGEL JHON</v>
          </cell>
        </row>
        <row r="91">
          <cell r="B91">
            <v>1064118593</v>
          </cell>
          <cell r="C91" t="str">
            <v>CASTILLO DE ANGEL ANDRES URIEL</v>
          </cell>
        </row>
        <row r="92">
          <cell r="B92">
            <v>1065824827</v>
          </cell>
          <cell r="C92" t="str">
            <v>HERRERA FERNANDEZ OMAR DAVID</v>
          </cell>
        </row>
        <row r="93">
          <cell r="B93">
            <v>85446055</v>
          </cell>
          <cell r="C93" t="str">
            <v>MUGNO SIERRA JULIO ENRRIQUE</v>
          </cell>
        </row>
        <row r="94">
          <cell r="B94">
            <v>15186483</v>
          </cell>
          <cell r="C94" t="str">
            <v>CUELLO MAESTRE JOHAN DAVID</v>
          </cell>
        </row>
        <row r="95">
          <cell r="B95">
            <v>84038935</v>
          </cell>
          <cell r="C95" t="str">
            <v>GUERRA PLATA JAIME ENRRIQUE</v>
          </cell>
        </row>
        <row r="96">
          <cell r="B96">
            <v>1064786961</v>
          </cell>
          <cell r="C96" t="str">
            <v>VILLADIEGO MOLA JOEL FABRICIO</v>
          </cell>
        </row>
        <row r="97">
          <cell r="B97">
            <v>84454934</v>
          </cell>
          <cell r="C97" t="str">
            <v>NARVAEZ HINCAPIE JORGE ANIBAL</v>
          </cell>
        </row>
        <row r="98">
          <cell r="B98">
            <v>1065833171</v>
          </cell>
          <cell r="C98" t="str">
            <v>ROJAS ALVEAR RICARDO ANDRES</v>
          </cell>
        </row>
        <row r="99">
          <cell r="B99">
            <v>1064110851</v>
          </cell>
          <cell r="C99" t="str">
            <v>DAZA REYES FERNANDO</v>
          </cell>
        </row>
        <row r="100">
          <cell r="B100">
            <v>1065571674</v>
          </cell>
          <cell r="C100" t="str">
            <v>CASTRILLO MARTINEZ ROBERTO CARLOS</v>
          </cell>
        </row>
        <row r="101">
          <cell r="B101">
            <v>1064793358</v>
          </cell>
          <cell r="C101" t="str">
            <v>MARTINEZ NOBLES JAIR YOVANNIS</v>
          </cell>
        </row>
        <row r="102">
          <cell r="B102">
            <v>77163270</v>
          </cell>
          <cell r="C102" t="str">
            <v>CARO MANJARREZ JANIER ALCIDES</v>
          </cell>
        </row>
        <row r="103">
          <cell r="B103">
            <v>77000229</v>
          </cell>
          <cell r="C103" t="str">
            <v>MELENDEZ FLOREZ NILSON</v>
          </cell>
        </row>
        <row r="104">
          <cell r="B104">
            <v>12603073</v>
          </cell>
          <cell r="C104" t="str">
            <v>GARCIA CASTENEDA LEOPOLDO</v>
          </cell>
        </row>
        <row r="105">
          <cell r="B105">
            <v>1062811236</v>
          </cell>
          <cell r="C105" t="str">
            <v>RODRIGUEZ RINCON DILSON</v>
          </cell>
        </row>
        <row r="106">
          <cell r="B106">
            <v>1065811707</v>
          </cell>
          <cell r="C106" t="str">
            <v>CANTILLO BALLESTEROS RAFAEL RICARDO</v>
          </cell>
        </row>
        <row r="107">
          <cell r="B107">
            <v>1067720805</v>
          </cell>
          <cell r="C107" t="str">
            <v>POLO MUÑOS CARLOS</v>
          </cell>
        </row>
        <row r="108">
          <cell r="B108">
            <v>1064115089</v>
          </cell>
          <cell r="C108" t="str">
            <v>MARTINEZ MENDOZA SERGIO</v>
          </cell>
        </row>
        <row r="109">
          <cell r="B109">
            <v>1193518815</v>
          </cell>
          <cell r="C109" t="str">
            <v>ACUÑA LOZADA ANDRES ALEJANDRO</v>
          </cell>
        </row>
        <row r="110">
          <cell r="B110">
            <v>1082241607</v>
          </cell>
          <cell r="C110" t="str">
            <v xml:space="preserve">SALCEDO CABRERA SERGIO LUIS </v>
          </cell>
        </row>
        <row r="111">
          <cell r="B111">
            <v>12523280</v>
          </cell>
          <cell r="C111" t="str">
            <v>CORONEL QUINTERO JAVIER</v>
          </cell>
        </row>
        <row r="112">
          <cell r="B112">
            <v>80849983</v>
          </cell>
          <cell r="C112" t="str">
            <v>ALVAREZ ANAYA LUIS FERNANDO</v>
          </cell>
        </row>
        <row r="113">
          <cell r="B113">
            <v>1064119178</v>
          </cell>
          <cell r="C113" t="str">
            <v>HERNANDEZ LARGACHA MARIA JOSE</v>
          </cell>
        </row>
        <row r="114">
          <cell r="B114">
            <v>1081000155</v>
          </cell>
          <cell r="C114" t="str">
            <v>PEÑA BLANCO JORGE MARIO</v>
          </cell>
        </row>
        <row r="115">
          <cell r="B115">
            <v>1007520261</v>
          </cell>
          <cell r="C115" t="str">
            <v>ERAZO DIAZ DEIVIS DUVAN</v>
          </cell>
        </row>
        <row r="116">
          <cell r="B116">
            <v>1064788989</v>
          </cell>
          <cell r="C116" t="str">
            <v>Jose Leonardo Ramirez Sabogal</v>
          </cell>
        </row>
        <row r="117">
          <cell r="B117">
            <v>1064113084</v>
          </cell>
          <cell r="C117" t="str">
            <v xml:space="preserve">Jorge Luis  Mendez Villamizar </v>
          </cell>
        </row>
        <row r="118">
          <cell r="B118">
            <v>1018511082</v>
          </cell>
          <cell r="C118" t="str">
            <v>MATUTE BALLESTAS JUAN CAMILO</v>
          </cell>
        </row>
        <row r="119">
          <cell r="B119">
            <v>1065565202</v>
          </cell>
          <cell r="C119" t="str">
            <v>CARDOZO CORTINA JUAN GABRIEL</v>
          </cell>
        </row>
        <row r="120">
          <cell r="B120">
            <v>1234092017</v>
          </cell>
          <cell r="C120" t="str">
            <v>LIZCANO SALGUEDO DANIEL MOISES</v>
          </cell>
        </row>
        <row r="121">
          <cell r="B121">
            <v>1143264534</v>
          </cell>
          <cell r="C121" t="str">
            <v>ALGARIN TORRES RONALDO</v>
          </cell>
        </row>
        <row r="122">
          <cell r="B122">
            <v>1140903084</v>
          </cell>
          <cell r="C122" t="str">
            <v>MESA PARRA WILLIAM GUSTAVO</v>
          </cell>
        </row>
        <row r="123">
          <cell r="B123">
            <v>7602443</v>
          </cell>
          <cell r="C123" t="str">
            <v>VANEGAS ROMERO ERWING RAFAEL</v>
          </cell>
        </row>
        <row r="124">
          <cell r="B124">
            <v>1004279958</v>
          </cell>
          <cell r="C124" t="str">
            <v>TORRES MEDINA EMERSON RAFAEL</v>
          </cell>
        </row>
        <row r="125">
          <cell r="B125">
            <v>1048281270</v>
          </cell>
          <cell r="C125" t="str">
            <v>CERPAS RIVERA DEIBIS</v>
          </cell>
        </row>
        <row r="126">
          <cell r="B126">
            <v>72053887</v>
          </cell>
          <cell r="C126" t="str">
            <v>DE LA CRUZ BELENO LUIS EDUARDO</v>
          </cell>
        </row>
        <row r="127">
          <cell r="B127">
            <v>1121334652</v>
          </cell>
          <cell r="C127" t="str">
            <v>MIGUEL BAQUERO</v>
          </cell>
        </row>
        <row r="128">
          <cell r="B128">
            <v>36574021</v>
          </cell>
          <cell r="C128" t="str">
            <v>MARIA CRISTINA MARTINEZ</v>
          </cell>
        </row>
        <row r="129">
          <cell r="B129"/>
          <cell r="C129" t="str">
            <v>PRACTICANTE SENA JHON GOMEZ</v>
          </cell>
        </row>
        <row r="130">
          <cell r="B130">
            <v>12523307</v>
          </cell>
          <cell r="C130" t="str">
            <v>JULIO MATIAS MENDOZA</v>
          </cell>
        </row>
        <row r="131">
          <cell r="B131">
            <v>77191463</v>
          </cell>
          <cell r="C131" t="str">
            <v>OMAR CESPEDES ORTEGON</v>
          </cell>
        </row>
        <row r="132">
          <cell r="B132">
            <v>1001398527</v>
          </cell>
          <cell r="C132" t="str">
            <v>ANA MARIA HURTADO</v>
          </cell>
        </row>
        <row r="133">
          <cell r="B133">
            <v>1064109944</v>
          </cell>
          <cell r="C133" t="str">
            <v>EDWIN VARGAS MEDINA</v>
          </cell>
        </row>
        <row r="134">
          <cell r="B134">
            <v>1064111875</v>
          </cell>
          <cell r="C134" t="str">
            <v>CARLOS MENDEZ</v>
          </cell>
        </row>
        <row r="135">
          <cell r="B135">
            <v>8791845</v>
          </cell>
          <cell r="C135" t="str">
            <v>ANIBAL CELIN</v>
          </cell>
        </row>
        <row r="136">
          <cell r="B136">
            <v>1035283077</v>
          </cell>
          <cell r="C136" t="str">
            <v>IVONNY LOAIZA</v>
          </cell>
        </row>
        <row r="137">
          <cell r="B137">
            <v>1078858513</v>
          </cell>
          <cell r="C137" t="str">
            <v>PRACTICANTE SENA 2</v>
          </cell>
        </row>
        <row r="138">
          <cell r="B138">
            <v>8799715</v>
          </cell>
          <cell r="C138" t="str">
            <v>ROBINSON ARROYO</v>
          </cell>
        </row>
        <row r="139">
          <cell r="B139">
            <v>1002160541</v>
          </cell>
          <cell r="C139" t="str">
            <v>JESUS REDONDO</v>
          </cell>
        </row>
        <row r="140">
          <cell r="B140">
            <v>1004374364</v>
          </cell>
          <cell r="C140" t="str">
            <v>LUIS ESPAÑA</v>
          </cell>
        </row>
        <row r="141">
          <cell r="B141">
            <v>1064120425</v>
          </cell>
          <cell r="C141" t="str">
            <v>KERVIN OSPINO</v>
          </cell>
        </row>
        <row r="142">
          <cell r="B142">
            <v>1007388540</v>
          </cell>
          <cell r="C142" t="str">
            <v>SINDY JOHANA</v>
          </cell>
        </row>
        <row r="143">
          <cell r="B143">
            <v>1003291687</v>
          </cell>
          <cell r="C143" t="str">
            <v>PRACTICANTE SENA LUIS GOMEZ</v>
          </cell>
        </row>
        <row r="144">
          <cell r="B144">
            <v>1035283426</v>
          </cell>
          <cell r="C144" t="str">
            <v>ROCIO ZAPATA</v>
          </cell>
        </row>
        <row r="145">
          <cell r="B145">
            <v>8571112</v>
          </cell>
          <cell r="C145" t="str">
            <v>ARISTIDES MERCADO MERCADO</v>
          </cell>
        </row>
        <row r="146">
          <cell r="B146">
            <v>74187649</v>
          </cell>
          <cell r="C146" t="str">
            <v>BELLO OJEDA HECTOR ALEXIS</v>
          </cell>
        </row>
        <row r="147">
          <cell r="B147">
            <v>84076716</v>
          </cell>
          <cell r="C147" t="str">
            <v>AGUDELO SANGREGORIO JAVIER</v>
          </cell>
        </row>
        <row r="148">
          <cell r="B148">
            <v>1122396913</v>
          </cell>
          <cell r="C148" t="str">
            <v>AROCHA MENDOZA JAVIER ENRIQUE</v>
          </cell>
        </row>
        <row r="149">
          <cell r="B149">
            <v>1002154345</v>
          </cell>
          <cell r="C149" t="str">
            <v>CENTENO POLO GISSEL CAROLINA</v>
          </cell>
        </row>
        <row r="150">
          <cell r="B150">
            <v>1007183573</v>
          </cell>
          <cell r="C150" t="str">
            <v>AMELL SALCEDO JORGE MARIO</v>
          </cell>
        </row>
        <row r="151">
          <cell r="B151">
            <v>1010238928</v>
          </cell>
          <cell r="C151" t="str">
            <v>AKLE VILLAREAL ELIAS JOSE</v>
          </cell>
        </row>
        <row r="152">
          <cell r="B152">
            <v>1234096615</v>
          </cell>
          <cell r="C152" t="str">
            <v>MEJIA LOAIZA ANDRES DAVID</v>
          </cell>
        </row>
        <row r="153">
          <cell r="B153">
            <v>1193292865</v>
          </cell>
          <cell r="C153" t="str">
            <v>TOVAR ESCORCIA LEONARDO DANIEL</v>
          </cell>
        </row>
        <row r="154">
          <cell r="B154">
            <v>1002207961</v>
          </cell>
          <cell r="C154" t="str">
            <v>CONSUEGRA TORRENEGRA LUIS F</v>
          </cell>
        </row>
        <row r="155">
          <cell r="B155">
            <v>1234096159</v>
          </cell>
          <cell r="C155" t="str">
            <v>BARRIOS D VERA VALENTINA</v>
          </cell>
        </row>
        <row r="156">
          <cell r="B156">
            <v>1140905176</v>
          </cell>
          <cell r="C156" t="str">
            <v>MURILLO LOPEZ KEVIN EDUARDO</v>
          </cell>
        </row>
        <row r="157">
          <cell r="B157">
            <v>1001779271</v>
          </cell>
          <cell r="C157" t="str">
            <v>PEREZ OLIVAREZ ALDAIR MANUE</v>
          </cell>
        </row>
        <row r="158">
          <cell r="B158">
            <v>1140863312</v>
          </cell>
          <cell r="C158" t="str">
            <v>CELEDON ROCHA LUIS ALFONSO</v>
          </cell>
        </row>
        <row r="159">
          <cell r="B159">
            <v>1121897993</v>
          </cell>
          <cell r="C159" t="str">
            <v>VASQUEZ ROSSI DANIEL FELIPE</v>
          </cell>
        </row>
        <row r="160">
          <cell r="B160">
            <v>1064115056</v>
          </cell>
          <cell r="C160" t="str">
            <v>JAIMES QUINTERO DARWIN ALBERTO</v>
          </cell>
        </row>
        <row r="161">
          <cell r="B161">
            <v>1064796116</v>
          </cell>
          <cell r="C161" t="str">
            <v>BANOS OCHOA KENNER EDUARDO</v>
          </cell>
        </row>
        <row r="162">
          <cell r="B162">
            <v>1064113843</v>
          </cell>
          <cell r="C162" t="str">
            <v>MACHADO YADURO JHON JAIRO</v>
          </cell>
        </row>
        <row r="163">
          <cell r="B163">
            <v>1085170618</v>
          </cell>
          <cell r="C163" t="str">
            <v>TOLOZA VILLALOBOS RICARDO JOSE</v>
          </cell>
        </row>
        <row r="164">
          <cell r="B164">
            <v>1062805367</v>
          </cell>
          <cell r="C164" t="str">
            <v>MORA DAZA NEILSO</v>
          </cell>
        </row>
        <row r="165">
          <cell r="B165">
            <v>1214746153</v>
          </cell>
          <cell r="C165" t="str">
            <v>TABORDA ZAPATA JOHNER</v>
          </cell>
        </row>
        <row r="166">
          <cell r="B166">
            <v>15171827</v>
          </cell>
          <cell r="C166" t="str">
            <v>OLIVEROS JULIO KELYN AUGUSTO</v>
          </cell>
        </row>
        <row r="167">
          <cell r="B167">
            <v>84031777</v>
          </cell>
          <cell r="C167" t="str">
            <v>PUSHAINA BLAS ANDRES</v>
          </cell>
        </row>
        <row r="168">
          <cell r="B168">
            <v>1143155919</v>
          </cell>
          <cell r="C168" t="str">
            <v>LIZCANO SALGUEDO ELIAS DAVID</v>
          </cell>
        </row>
        <row r="169">
          <cell r="B169">
            <v>1028015642</v>
          </cell>
          <cell r="C169" t="str">
            <v>AVILA FUENTES LUIS ALBERTO</v>
          </cell>
        </row>
        <row r="170">
          <cell r="B170">
            <v>1045708613</v>
          </cell>
          <cell r="C170" t="str">
            <v>BRAVO BOLEMO BRYAN ANDRES</v>
          </cell>
        </row>
        <row r="171">
          <cell r="B171">
            <v>16280800</v>
          </cell>
          <cell r="C171" t="str">
            <v>AGUIRRE PAEZ JAVIER ALEJANDRO</v>
          </cell>
        </row>
        <row r="172">
          <cell r="B172">
            <v>1113516654</v>
          </cell>
          <cell r="C172" t="str">
            <v>BADOS RAYO JOSE MANUEL</v>
          </cell>
        </row>
        <row r="173">
          <cell r="B173">
            <v>1114883174</v>
          </cell>
          <cell r="C173" t="str">
            <v>CARDONA WILSON ANDRES</v>
          </cell>
        </row>
        <row r="174">
          <cell r="B174">
            <v>1113660395</v>
          </cell>
          <cell r="C174" t="str">
            <v>COLORADO ZUNIGA GUSTAVO ADOLFO</v>
          </cell>
        </row>
        <row r="175">
          <cell r="B175">
            <v>1113521654</v>
          </cell>
          <cell r="C175" t="str">
            <v>DIAZ OVIEDO LEONARDO ALEXIS</v>
          </cell>
        </row>
        <row r="176">
          <cell r="B176">
            <v>1112222284</v>
          </cell>
          <cell r="C176" t="str">
            <v>ESCOBAR BETANCOURT GONZALO ADOLFO</v>
          </cell>
        </row>
        <row r="177">
          <cell r="B177">
            <v>1002970416</v>
          </cell>
          <cell r="C177" t="str">
            <v>FERNANDEZ CANTERO ANGY LORENA</v>
          </cell>
        </row>
        <row r="178">
          <cell r="B178">
            <v>1112220752</v>
          </cell>
          <cell r="C178" t="str">
            <v>GAVIRIA RODRIGUEZ ADRIAN MAURICIO</v>
          </cell>
        </row>
        <row r="179">
          <cell r="B179">
            <v>6240341</v>
          </cell>
          <cell r="C179" t="str">
            <v>GOMEZ LOPEZ WILSON ALBERTO</v>
          </cell>
        </row>
        <row r="180">
          <cell r="B180">
            <v>1113512178</v>
          </cell>
          <cell r="C180" t="str">
            <v>GONZALEZ ALEJANDRO</v>
          </cell>
        </row>
        <row r="181">
          <cell r="B181">
            <v>1113631697</v>
          </cell>
          <cell r="C181" t="str">
            <v>HURTADO HURTADO JOSE ADOLFO</v>
          </cell>
        </row>
        <row r="182">
          <cell r="B182">
            <v>1113527904</v>
          </cell>
          <cell r="C182" t="str">
            <v>MORA BARRERA JUAN DAVID</v>
          </cell>
        </row>
        <row r="183">
          <cell r="B183">
            <v>16890102</v>
          </cell>
          <cell r="C183" t="str">
            <v>PANDALES RODRIGUEZ HECTOR</v>
          </cell>
        </row>
        <row r="184">
          <cell r="B184">
            <v>1113536818</v>
          </cell>
          <cell r="C184" t="str">
            <v>RAMIREZ CAICEDO JERSON FELIPE</v>
          </cell>
        </row>
        <row r="185">
          <cell r="B185">
            <v>1114888948</v>
          </cell>
          <cell r="C185" t="str">
            <v>RESTREPO VALENCIA NAYLEN XIMENA</v>
          </cell>
        </row>
        <row r="186">
          <cell r="B186">
            <v>1112218508</v>
          </cell>
          <cell r="C186" t="str">
            <v>ZAMBRANO CUCHALA GUSTAVO ADOLFO</v>
          </cell>
        </row>
        <row r="187">
          <cell r="B187">
            <v>1005867533</v>
          </cell>
          <cell r="C187" t="str">
            <v>ESTRADA MARTINEZ FERNANDO</v>
          </cell>
        </row>
        <row r="188">
          <cell r="B188">
            <v>1113522816</v>
          </cell>
          <cell r="C188" t="str">
            <v>MORALES BENAVIDES DUVAN NORBERTO</v>
          </cell>
        </row>
        <row r="189">
          <cell r="B189">
            <v>6407914</v>
          </cell>
          <cell r="C189" t="str">
            <v xml:space="preserve">MOSQUERA CAMBINDO JEFERSON </v>
          </cell>
        </row>
        <row r="190">
          <cell r="B190">
            <v>94469902</v>
          </cell>
          <cell r="C190" t="str">
            <v>RECALDE ACOSTA WILMAR ALBEIRO</v>
          </cell>
        </row>
        <row r="191">
          <cell r="B191">
            <v>1234194484</v>
          </cell>
          <cell r="C191" t="str">
            <v>RIASCOS ORTEGA JUAN PABLO</v>
          </cell>
        </row>
        <row r="192">
          <cell r="B192">
            <v>1114880740</v>
          </cell>
          <cell r="C192" t="str">
            <v>MOLINA AGUILAR DIANA MARCELA</v>
          </cell>
        </row>
        <row r="193">
          <cell r="B193">
            <v>1113620440</v>
          </cell>
          <cell r="C193" t="str">
            <v xml:space="preserve">CIFUENTES CIFUENTES WILIAN ANDRES </v>
          </cell>
        </row>
        <row r="194">
          <cell r="B194">
            <v>1059065488</v>
          </cell>
          <cell r="C194" t="str">
            <v xml:space="preserve">HURTADO GRUESO JEFFERSON ANDRES </v>
          </cell>
        </row>
        <row r="195">
          <cell r="B195">
            <v>1010158784</v>
          </cell>
          <cell r="C195" t="str">
            <v xml:space="preserve">MEJIA ANGULO JHONATAN STIVEN </v>
          </cell>
        </row>
        <row r="196">
          <cell r="B196">
            <v>16274191</v>
          </cell>
          <cell r="C196" t="str">
            <v>VERA VILLEGAS CARLOS FERNANDO</v>
          </cell>
        </row>
        <row r="197">
          <cell r="B197">
            <v>1113655080</v>
          </cell>
          <cell r="C197" t="str">
            <v>ESTUPINAN PALACIOS ANDRES F</v>
          </cell>
        </row>
        <row r="198">
          <cell r="B198">
            <v>1048206369</v>
          </cell>
          <cell r="C198" t="str">
            <v>MOLINA TILANO OSCAR DANIEL</v>
          </cell>
        </row>
        <row r="199">
          <cell r="B199">
            <v>73376944</v>
          </cell>
          <cell r="C199" t="str">
            <v>OROZCO NOGUERA ATILIO ALFONSO</v>
          </cell>
        </row>
        <row r="200">
          <cell r="B200">
            <v>1067722468</v>
          </cell>
          <cell r="C200" t="str">
            <v>STEVENSON ZULETA IVAN FELIPE</v>
          </cell>
        </row>
        <row r="201">
          <cell r="B201">
            <v>1020481279</v>
          </cell>
          <cell r="C201" t="str">
            <v>ZAPATA VALLE DIEGO</v>
          </cell>
        </row>
        <row r="202">
          <cell r="B202">
            <v>1143425219</v>
          </cell>
          <cell r="C202" t="str">
            <v>QUINTERO MARTINEZ KENDRY JOHAN</v>
          </cell>
        </row>
        <row r="203">
          <cell r="B203">
            <v>1007763486</v>
          </cell>
          <cell r="C203" t="str">
            <v>BERNAL PIEDRAHITA MICHAEL</v>
          </cell>
        </row>
        <row r="204">
          <cell r="B204">
            <v>1006195109</v>
          </cell>
          <cell r="C204" t="str">
            <v>RIASCOS CASTILLO BRAYAN ERNESTO</v>
          </cell>
        </row>
        <row r="205">
          <cell r="B205">
            <v>1007840996</v>
          </cell>
          <cell r="C205" t="str">
            <v>BARONA VALENCIA ALEJANDRO</v>
          </cell>
        </row>
        <row r="206">
          <cell r="B206">
            <v>1010240625</v>
          </cell>
          <cell r="C206" t="str">
            <v>ROMERO SILVA ANDRES FELIPE</v>
          </cell>
        </row>
        <row r="207">
          <cell r="B207">
            <v>72225413</v>
          </cell>
          <cell r="C207" t="str">
            <v>MARTINEZ LOPEZ JUAN CARLOS</v>
          </cell>
        </row>
        <row r="208">
          <cell r="B208">
            <v>73570411</v>
          </cell>
          <cell r="C208" t="str">
            <v>ARIAS BECHARA HERNAN JOSE</v>
          </cell>
        </row>
        <row r="209">
          <cell r="B209">
            <v>1064106963</v>
          </cell>
          <cell r="C209" t="str">
            <v>DAVILA VIDES OILVER</v>
          </cell>
        </row>
        <row r="210">
          <cell r="B210">
            <v>9694234</v>
          </cell>
          <cell r="C210" t="str">
            <v>CAVIEDES TORRES SERGIO ANDRES</v>
          </cell>
        </row>
        <row r="211">
          <cell r="B211">
            <v>1140842286</v>
          </cell>
          <cell r="C211" t="str">
            <v>VARGAS MANOTAS JISELA MILAGROS</v>
          </cell>
        </row>
        <row r="212">
          <cell r="B212">
            <v>1129582047</v>
          </cell>
          <cell r="C212" t="str">
            <v>SANCHEZ DORIA SINDY PAOLA</v>
          </cell>
        </row>
        <row r="213">
          <cell r="B213">
            <v>79655840</v>
          </cell>
          <cell r="C213" t="str">
            <v>GUEVARA AMEZQUITA FELIX ALFONSO</v>
          </cell>
        </row>
        <row r="214">
          <cell r="B214">
            <v>73377036</v>
          </cell>
          <cell r="C214" t="str">
            <v>TABOADA BETANCOURT JOSE JAIME</v>
          </cell>
        </row>
        <row r="215">
          <cell r="B215">
            <v>1065986941</v>
          </cell>
          <cell r="C215" t="str">
            <v>GARCIA GOMEZ BLADIMIR</v>
          </cell>
        </row>
        <row r="216">
          <cell r="B216">
            <v>1010143383</v>
          </cell>
          <cell r="C216" t="str">
            <v>CHAMORRO ECKER LUIS ANGEL</v>
          </cell>
        </row>
        <row r="217">
          <cell r="B217">
            <v>1082920445</v>
          </cell>
          <cell r="C217" t="str">
            <v>PEREZ ALARCON OSCAR IVAN</v>
          </cell>
        </row>
        <row r="218">
          <cell r="B218">
            <v>1080015830</v>
          </cell>
          <cell r="C218" t="str">
            <v>SUAREZ SUAREZ JOSUE DAVID</v>
          </cell>
        </row>
        <row r="219">
          <cell r="B219">
            <v>72053455</v>
          </cell>
          <cell r="C219" t="str">
            <v>VARELA VILLALOBOS RAFAEL ANTONIO</v>
          </cell>
        </row>
        <row r="220">
          <cell r="B220">
            <v>72238196</v>
          </cell>
          <cell r="C220" t="str">
            <v>BRITO SAURITH ELKIS</v>
          </cell>
        </row>
        <row r="221">
          <cell r="B221">
            <v>1065894862</v>
          </cell>
          <cell r="C221" t="str">
            <v>DEL VALLE PALLARES CRISTIAN CAMILO</v>
          </cell>
        </row>
        <row r="222">
          <cell r="B222">
            <v>1061046130</v>
          </cell>
          <cell r="C222" t="str">
            <v>HERRERA SANDRA VIVIANA</v>
          </cell>
        </row>
        <row r="223">
          <cell r="B223">
            <v>1042447428</v>
          </cell>
          <cell r="C223" t="str">
            <v>CASTELLANO GONZALEZ MARIA ALEJANDRA</v>
          </cell>
        </row>
        <row r="224">
          <cell r="B224">
            <v>1083432377</v>
          </cell>
          <cell r="C224" t="str">
            <v>CASTRO FONSECA DEIMER JOSE</v>
          </cell>
        </row>
        <row r="225">
          <cell r="B225">
            <v>1143446859</v>
          </cell>
          <cell r="C225" t="str">
            <v>DE LA HOZ ZUNIGA LUZ MARIA</v>
          </cell>
        </row>
        <row r="226">
          <cell r="B226">
            <v>72269253</v>
          </cell>
          <cell r="C226" t="str">
            <v>GALEANO CARBONELL DEWYTH</v>
          </cell>
        </row>
        <row r="227">
          <cell r="B227">
            <v>72000737</v>
          </cell>
          <cell r="C227" t="str">
            <v>GUERRERO DE ORO JOHNNY RAFAEL</v>
          </cell>
        </row>
        <row r="228">
          <cell r="B228">
            <v>55224219</v>
          </cell>
          <cell r="C228" t="str">
            <v>TOCORA ANDRADE LILIBETH MARIA</v>
          </cell>
        </row>
        <row r="229">
          <cell r="B229">
            <v>1143225701</v>
          </cell>
          <cell r="C229" t="str">
            <v>TORRES RIOS RODOLFO ANDRES</v>
          </cell>
        </row>
        <row r="230">
          <cell r="B230">
            <v>686376</v>
          </cell>
          <cell r="C230" t="str">
            <v>FODOR VONLODY HINOJOSA ALBERTO JAVIER</v>
          </cell>
        </row>
        <row r="231">
          <cell r="B231">
            <v>1045701737</v>
          </cell>
          <cell r="C231" t="str">
            <v>BARROS MERINO LIZETH DEL CA</v>
          </cell>
        </row>
        <row r="232">
          <cell r="B232">
            <v>17342935</v>
          </cell>
          <cell r="C232" t="str">
            <v>GARCIA ROSSI DIEGO LUIS</v>
          </cell>
        </row>
        <row r="233">
          <cell r="B233">
            <v>72203630</v>
          </cell>
          <cell r="C233" t="str">
            <v>BELENO BOLANO ARMANDO</v>
          </cell>
        </row>
        <row r="234">
          <cell r="B234">
            <v>1129532618</v>
          </cell>
          <cell r="C234" t="str">
            <v>BUELVAS ESTRADA JOHANIS PAOLA</v>
          </cell>
        </row>
        <row r="235">
          <cell r="B235">
            <v>1140855399</v>
          </cell>
          <cell r="C235" t="str">
            <v>MARIN OTERO MARIA DE JESUS</v>
          </cell>
        </row>
        <row r="236">
          <cell r="B236">
            <v>72178303</v>
          </cell>
          <cell r="C236" t="str">
            <v>MEJIA NAVARRO ALEXANDER</v>
          </cell>
        </row>
        <row r="237">
          <cell r="B237">
            <v>1048324757</v>
          </cell>
          <cell r="C237" t="str">
            <v>SANCHEZ ACOSTA CHARLYS DUVAN</v>
          </cell>
        </row>
        <row r="238">
          <cell r="B238">
            <v>22734643</v>
          </cell>
          <cell r="C238" t="str">
            <v>AREVALO DE AVILA DAYILE DARI</v>
          </cell>
        </row>
        <row r="239">
          <cell r="B239">
            <v>72199572</v>
          </cell>
          <cell r="C239" t="str">
            <v>CAICEDO CEBALLO DAVID ENRIQUE</v>
          </cell>
        </row>
        <row r="240">
          <cell r="B240">
            <v>1045726184</v>
          </cell>
          <cell r="C240" t="str">
            <v>CAMPO VILLANUEVA LAURA VANESSA</v>
          </cell>
        </row>
        <row r="241">
          <cell r="B241">
            <v>72045393</v>
          </cell>
          <cell r="C241" t="str">
            <v>MATOS GALLARDO ALIXANDRO</v>
          </cell>
        </row>
        <row r="242">
          <cell r="B242">
            <v>78698370</v>
          </cell>
          <cell r="C242" t="str">
            <v>SOLERA COGOLLO CARMELO</v>
          </cell>
        </row>
        <row r="243">
          <cell r="B243">
            <v>1140826797</v>
          </cell>
          <cell r="C243" t="str">
            <v>VERGARA MUNOZ STEFANI PAMELA</v>
          </cell>
        </row>
        <row r="244">
          <cell r="B244">
            <v>1234890079</v>
          </cell>
          <cell r="C244" t="str">
            <v>PACHECO CONTRERAS YOSELI DAYANA</v>
          </cell>
        </row>
        <row r="245">
          <cell r="B245">
            <v>1143470162</v>
          </cell>
          <cell r="C245" t="str">
            <v>FORTICH TORRES FRANKLIN DAVID</v>
          </cell>
        </row>
        <row r="246">
          <cell r="B246">
            <v>1010098464</v>
          </cell>
          <cell r="C246" t="str">
            <v>BARRAGAN ZABALA JUAN ANDRES</v>
          </cell>
        </row>
        <row r="247">
          <cell r="B247">
            <v>73269182</v>
          </cell>
          <cell r="C247" t="str">
            <v>OROZCO LLERENA WILSON ANTONIO</v>
          </cell>
        </row>
        <row r="248">
          <cell r="B248">
            <v>79752570</v>
          </cell>
          <cell r="C248" t="str">
            <v>SERRANO URREGO JHON RICHAR</v>
          </cell>
        </row>
        <row r="249">
          <cell r="B249">
            <v>17977262</v>
          </cell>
          <cell r="C249" t="str">
            <v>NARVAEZ SALGADO JHON JAIRO</v>
          </cell>
        </row>
        <row r="250">
          <cell r="B250"/>
          <cell r="C250" t="str">
            <v>BARAHONA SOTO ISABEL CRISTINA</v>
          </cell>
        </row>
        <row r="251">
          <cell r="B251"/>
          <cell r="C251" t="str">
            <v>SORACÁ TURIZO MARIO RAFAEL</v>
          </cell>
        </row>
        <row r="252">
          <cell r="B252"/>
          <cell r="C252" t="str">
            <v>JIMENEZ TURIZO FRED ALBERTO</v>
          </cell>
        </row>
        <row r="253">
          <cell r="B253"/>
          <cell r="C253" t="str">
            <v>OSPINA MARTINEZ KAREN MARGARITA</v>
          </cell>
        </row>
        <row r="254">
          <cell r="B254"/>
          <cell r="C254" t="str">
            <v>SANABRIA JUAN</v>
          </cell>
        </row>
        <row r="255">
          <cell r="B255"/>
          <cell r="C255" t="str">
            <v>AULAR DILIANA</v>
          </cell>
        </row>
        <row r="256">
          <cell r="B256"/>
          <cell r="C256" t="str">
            <v>ALEX IBARRA</v>
          </cell>
        </row>
        <row r="257">
          <cell r="B257"/>
          <cell r="C257" t="str">
            <v>GERARDO CANIZALES</v>
          </cell>
        </row>
        <row r="275">
          <cell r="B275"/>
        </row>
      </sheetData>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rabajo"/>
      <sheetName val="Cargos"/>
    </sheetNames>
    <sheetDataSet>
      <sheetData sheetId="0">
        <row r="1">
          <cell r="A1" t="str">
            <v>Colaborador</v>
          </cell>
          <cell r="B1" t="str">
            <v>Código de Ficha</v>
          </cell>
          <cell r="C1" t="str">
            <v>Supervisor</v>
          </cell>
          <cell r="D1" t="str">
            <v>Ficha Supervisor</v>
          </cell>
        </row>
        <row r="2">
          <cell r="A2">
            <v>1119838815</v>
          </cell>
          <cell r="B2" t="str">
            <v>CO0001-00</v>
          </cell>
          <cell r="C2">
            <v>10898718</v>
          </cell>
          <cell r="D2" t="str">
            <v>CO0166-00</v>
          </cell>
        </row>
        <row r="3">
          <cell r="A3">
            <v>16280800</v>
          </cell>
          <cell r="B3" t="str">
            <v>CO0003-00</v>
          </cell>
          <cell r="C3">
            <v>6240341</v>
          </cell>
          <cell r="D3" t="str">
            <v>CO0088-00</v>
          </cell>
        </row>
        <row r="4">
          <cell r="A4">
            <v>1143264534</v>
          </cell>
          <cell r="B4" t="str">
            <v>CO0266-00</v>
          </cell>
          <cell r="C4">
            <v>1140903084</v>
          </cell>
          <cell r="D4" t="str">
            <v>CO0311-00</v>
          </cell>
        </row>
        <row r="5">
          <cell r="A5">
            <v>80849983</v>
          </cell>
          <cell r="B5" t="str">
            <v>CO0005-00</v>
          </cell>
          <cell r="C5">
            <v>84038453</v>
          </cell>
          <cell r="D5" t="str">
            <v>CO0074-00</v>
          </cell>
        </row>
        <row r="6">
          <cell r="A6">
            <v>1120740006</v>
          </cell>
          <cell r="B6" t="str">
            <v>CO0362-00</v>
          </cell>
          <cell r="C6">
            <v>77178367</v>
          </cell>
          <cell r="D6" t="str">
            <v>CO0177-00</v>
          </cell>
        </row>
        <row r="7">
          <cell r="A7">
            <v>1065601898</v>
          </cell>
          <cell r="B7" t="str">
            <v>CO0007-00</v>
          </cell>
          <cell r="C7">
            <v>17342935</v>
          </cell>
          <cell r="D7" t="str">
            <v>CO0084-00</v>
          </cell>
        </row>
        <row r="8">
          <cell r="A8">
            <v>1082864837</v>
          </cell>
          <cell r="B8" t="str">
            <v>CO0009-00</v>
          </cell>
          <cell r="C8">
            <v>46384484</v>
          </cell>
          <cell r="D8" t="str">
            <v>CO0199-00</v>
          </cell>
        </row>
        <row r="9">
          <cell r="A9">
            <v>22734643</v>
          </cell>
          <cell r="B9" t="str">
            <v>CO0258-00</v>
          </cell>
          <cell r="C9">
            <v>17342935</v>
          </cell>
          <cell r="D9" t="str">
            <v>CO0084-00</v>
          </cell>
        </row>
        <row r="10">
          <cell r="A10">
            <v>1118807428</v>
          </cell>
          <cell r="B10" t="str">
            <v>CO0010-00</v>
          </cell>
          <cell r="C10">
            <v>1101684200</v>
          </cell>
          <cell r="D10" t="str">
            <v>CO0127-00</v>
          </cell>
        </row>
        <row r="11">
          <cell r="A11">
            <v>1122396913</v>
          </cell>
          <cell r="B11" t="str">
            <v>CO0290-00</v>
          </cell>
          <cell r="C11">
            <v>74187649</v>
          </cell>
          <cell r="D11" t="str">
            <v>CO0022-00</v>
          </cell>
        </row>
        <row r="12">
          <cell r="A12">
            <v>5164520</v>
          </cell>
          <cell r="B12" t="str">
            <v>CO0012-00</v>
          </cell>
          <cell r="C12">
            <v>1064110851</v>
          </cell>
          <cell r="D12" t="str">
            <v>CO0055-00</v>
          </cell>
        </row>
        <row r="13">
          <cell r="A13">
            <v>1003123508</v>
          </cell>
          <cell r="B13" t="str">
            <v>CO0376-00</v>
          </cell>
          <cell r="C13">
            <v>10898718</v>
          </cell>
          <cell r="D13" t="str">
            <v>CO0166-00</v>
          </cell>
        </row>
        <row r="14">
          <cell r="A14">
            <v>1064797134</v>
          </cell>
          <cell r="B14" t="str">
            <v>CO0013-00</v>
          </cell>
          <cell r="C14">
            <v>1140820076</v>
          </cell>
          <cell r="D14" t="str">
            <v>CO0210-00</v>
          </cell>
        </row>
        <row r="15">
          <cell r="A15">
            <v>8799715</v>
          </cell>
          <cell r="B15" t="str">
            <v>CO0014-00</v>
          </cell>
          <cell r="C15">
            <v>1048206369</v>
          </cell>
          <cell r="D15" t="str">
            <v>CO0141-00</v>
          </cell>
        </row>
        <row r="16">
          <cell r="A16">
            <v>1065607059</v>
          </cell>
          <cell r="B16" t="str">
            <v>CO0252-00</v>
          </cell>
          <cell r="C16">
            <v>1140820076</v>
          </cell>
          <cell r="D16" t="str">
            <v>CO0210-00</v>
          </cell>
        </row>
        <row r="17">
          <cell r="A17">
            <v>1028015642</v>
          </cell>
          <cell r="B17" t="str">
            <v>CO0375-00</v>
          </cell>
          <cell r="C17">
            <v>79655840</v>
          </cell>
          <cell r="D17" t="str">
            <v>CO0226-00</v>
          </cell>
        </row>
        <row r="18">
          <cell r="A18">
            <v>1113516654</v>
          </cell>
          <cell r="B18" t="str">
            <v>CO0340-00</v>
          </cell>
          <cell r="C18">
            <v>6240341</v>
          </cell>
          <cell r="D18" t="str">
            <v>CO0088-00</v>
          </cell>
        </row>
        <row r="19">
          <cell r="A19">
            <v>1121334652</v>
          </cell>
          <cell r="B19" t="str">
            <v>CO0016-00</v>
          </cell>
          <cell r="C19">
            <v>1048206369</v>
          </cell>
          <cell r="D19" t="str">
            <v>CO0141-00</v>
          </cell>
        </row>
        <row r="20">
          <cell r="A20">
            <v>12693378</v>
          </cell>
          <cell r="B20" t="str">
            <v>CO0017-00</v>
          </cell>
          <cell r="C20">
            <v>77178367</v>
          </cell>
          <cell r="D20" t="str">
            <v>CO0177-00</v>
          </cell>
        </row>
        <row r="21">
          <cell r="A21">
            <v>88211486</v>
          </cell>
          <cell r="B21" t="str">
            <v>CO0019-00</v>
          </cell>
          <cell r="C21">
            <v>1140820076</v>
          </cell>
          <cell r="D21" t="str">
            <v>CO0210-00</v>
          </cell>
        </row>
        <row r="22">
          <cell r="A22">
            <v>72203630</v>
          </cell>
          <cell r="B22" t="str">
            <v>CO0021-00</v>
          </cell>
          <cell r="C22">
            <v>17342935</v>
          </cell>
          <cell r="D22" t="str">
            <v>CO0084-00</v>
          </cell>
        </row>
        <row r="23">
          <cell r="A23">
            <v>74187649</v>
          </cell>
          <cell r="B23" t="str">
            <v>CO0022-00</v>
          </cell>
          <cell r="C23">
            <v>9694234</v>
          </cell>
          <cell r="D23" t="str">
            <v>CO0043-00</v>
          </cell>
        </row>
        <row r="24">
          <cell r="A24">
            <v>1065608204</v>
          </cell>
          <cell r="B24" t="str">
            <v>CO0023-00</v>
          </cell>
          <cell r="C24">
            <v>84454934</v>
          </cell>
          <cell r="D24" t="str">
            <v>CO0148-00</v>
          </cell>
        </row>
        <row r="25">
          <cell r="A25">
            <v>1065584800</v>
          </cell>
          <cell r="B25" t="str">
            <v>CO0025-00</v>
          </cell>
          <cell r="C25">
            <v>10898718</v>
          </cell>
          <cell r="D25" t="str">
            <v>CO0166-00</v>
          </cell>
        </row>
        <row r="26">
          <cell r="A26">
            <v>72238196</v>
          </cell>
          <cell r="B26" t="str">
            <v>CO0026-00</v>
          </cell>
          <cell r="C26">
            <v>1065601898</v>
          </cell>
          <cell r="D26" t="str">
            <v>CO0007-00</v>
          </cell>
        </row>
        <row r="27">
          <cell r="A27">
            <v>7604762</v>
          </cell>
          <cell r="B27" t="str">
            <v>CO0027-00</v>
          </cell>
          <cell r="C27">
            <v>1064110851</v>
          </cell>
          <cell r="D27" t="str">
            <v>CO0055-00</v>
          </cell>
        </row>
        <row r="28">
          <cell r="A28">
            <v>1129532618</v>
          </cell>
          <cell r="B28" t="str">
            <v>CO0028-00</v>
          </cell>
          <cell r="C28">
            <v>72203630</v>
          </cell>
          <cell r="D28" t="str">
            <v>CO0021-00</v>
          </cell>
        </row>
        <row r="29">
          <cell r="A29">
            <v>1192796568</v>
          </cell>
          <cell r="B29" t="str">
            <v>CO0374-00</v>
          </cell>
          <cell r="C29">
            <v>88284830</v>
          </cell>
          <cell r="D29" t="str">
            <v>CO0168-00</v>
          </cell>
        </row>
        <row r="30">
          <cell r="A30">
            <v>72199572</v>
          </cell>
          <cell r="B30" t="str">
            <v>CO0032-00</v>
          </cell>
          <cell r="C30">
            <v>1047222606</v>
          </cell>
          <cell r="D30" t="str">
            <v>CO0335-00</v>
          </cell>
        </row>
        <row r="31">
          <cell r="A31">
            <v>72343449</v>
          </cell>
          <cell r="B31" t="str">
            <v>CO0033-00</v>
          </cell>
          <cell r="C31">
            <v>1480786164358140</v>
          </cell>
          <cell r="D31" t="str">
            <v>F1</v>
          </cell>
        </row>
        <row r="32">
          <cell r="A32">
            <v>1045726184</v>
          </cell>
          <cell r="B32" t="str">
            <v>CO0354-00</v>
          </cell>
          <cell r="C32">
            <v>22734643</v>
          </cell>
          <cell r="D32" t="str">
            <v>CO0258-00</v>
          </cell>
        </row>
        <row r="33">
          <cell r="A33">
            <v>1065811707</v>
          </cell>
          <cell r="B33" t="str">
            <v>CO0036-00</v>
          </cell>
          <cell r="C33">
            <v>1140820076</v>
          </cell>
          <cell r="D33" t="str">
            <v>CO0210-00</v>
          </cell>
        </row>
        <row r="34">
          <cell r="A34">
            <v>1114883174</v>
          </cell>
          <cell r="B34" t="str">
            <v>CO0339-00</v>
          </cell>
          <cell r="C34">
            <v>6240341</v>
          </cell>
          <cell r="D34" t="str">
            <v>CO0088-00</v>
          </cell>
        </row>
        <row r="35">
          <cell r="A35">
            <v>1065583005</v>
          </cell>
          <cell r="B35" t="str">
            <v>CO0037-00</v>
          </cell>
          <cell r="C35">
            <v>1064110851</v>
          </cell>
          <cell r="D35" t="str">
            <v>CO0055-00</v>
          </cell>
        </row>
        <row r="36">
          <cell r="A36">
            <v>1065565202</v>
          </cell>
          <cell r="B36" t="str">
            <v>CO0234-00</v>
          </cell>
          <cell r="C36">
            <v>9694234</v>
          </cell>
          <cell r="D36" t="str">
            <v>CO0043-00</v>
          </cell>
        </row>
        <row r="37">
          <cell r="A37">
            <v>77163270</v>
          </cell>
          <cell r="B37" t="str">
            <v>CO0038-00</v>
          </cell>
          <cell r="C37">
            <v>84454934</v>
          </cell>
          <cell r="D37" t="str">
            <v>CO0148-00</v>
          </cell>
        </row>
        <row r="38">
          <cell r="A38">
            <v>1064112046</v>
          </cell>
          <cell r="B38" t="str">
            <v>CO0039-00</v>
          </cell>
          <cell r="C38">
            <v>79655840</v>
          </cell>
          <cell r="D38" t="str">
            <v>CO0226-00</v>
          </cell>
        </row>
        <row r="39">
          <cell r="A39">
            <v>1042447428</v>
          </cell>
          <cell r="B39" t="str">
            <v>CO0352-00</v>
          </cell>
          <cell r="C39">
            <v>1143225701</v>
          </cell>
          <cell r="D39" t="str">
            <v>CO0209-00</v>
          </cell>
        </row>
        <row r="40">
          <cell r="A40">
            <v>1064118593</v>
          </cell>
          <cell r="B40" t="str">
            <v>CO0253-00</v>
          </cell>
          <cell r="C40">
            <v>1064110851</v>
          </cell>
          <cell r="D40" t="str">
            <v>CO0055-00</v>
          </cell>
        </row>
        <row r="41">
          <cell r="A41">
            <v>1065571674</v>
          </cell>
          <cell r="B41" t="str">
            <v>CO0041-00</v>
          </cell>
          <cell r="C41">
            <v>84454934</v>
          </cell>
          <cell r="D41" t="str">
            <v>CO0148-00</v>
          </cell>
        </row>
        <row r="42">
          <cell r="A42">
            <v>1083432377</v>
          </cell>
          <cell r="B42" t="str">
            <v>CO0328-00</v>
          </cell>
          <cell r="C42">
            <v>72269253</v>
          </cell>
          <cell r="D42" t="str">
            <v>CO0076-00</v>
          </cell>
        </row>
        <row r="43">
          <cell r="A43">
            <v>1066001004</v>
          </cell>
          <cell r="B43" t="str">
            <v>CO0391-00</v>
          </cell>
          <cell r="C43">
            <v>1064110851</v>
          </cell>
          <cell r="D43" t="str">
            <v>CO0055-00</v>
          </cell>
        </row>
        <row r="44">
          <cell r="A44">
            <v>1064109238</v>
          </cell>
          <cell r="B44" t="str">
            <v>CO0042-00</v>
          </cell>
          <cell r="C44">
            <v>1140820076</v>
          </cell>
          <cell r="D44" t="str">
            <v>CO0210-00</v>
          </cell>
        </row>
        <row r="45">
          <cell r="A45">
            <v>9694234</v>
          </cell>
          <cell r="B45" t="str">
            <v>CO0043-00</v>
          </cell>
          <cell r="C45">
            <v>17342935</v>
          </cell>
          <cell r="D45" t="str">
            <v>CO0084-00</v>
          </cell>
        </row>
        <row r="46">
          <cell r="A46">
            <v>1140863312</v>
          </cell>
          <cell r="B46" t="str">
            <v>CO0322-00</v>
          </cell>
          <cell r="C46">
            <v>1121897993</v>
          </cell>
          <cell r="D46" t="str">
            <v>CO0300-00</v>
          </cell>
        </row>
        <row r="47">
          <cell r="A47">
            <v>8791845</v>
          </cell>
          <cell r="B47" t="str">
            <v>CO0044-00</v>
          </cell>
          <cell r="C47">
            <v>1048206369</v>
          </cell>
          <cell r="D47" t="str">
            <v>CO0141-00</v>
          </cell>
        </row>
        <row r="48">
          <cell r="A48">
            <v>1002154345</v>
          </cell>
          <cell r="B48" t="str">
            <v>CO0366-00</v>
          </cell>
          <cell r="C48">
            <v>1121897993</v>
          </cell>
          <cell r="D48" t="str">
            <v>CO0300-00</v>
          </cell>
        </row>
        <row r="49">
          <cell r="A49">
            <v>46457798</v>
          </cell>
          <cell r="B49" t="str">
            <v>CO0392-00</v>
          </cell>
          <cell r="C49">
            <v>6240341</v>
          </cell>
          <cell r="D49" t="str">
            <v>CO0088-00</v>
          </cell>
        </row>
        <row r="50">
          <cell r="A50">
            <v>1048281270</v>
          </cell>
          <cell r="B50" t="str">
            <v>CO0045-00</v>
          </cell>
          <cell r="C50">
            <v>1140903084</v>
          </cell>
          <cell r="D50" t="str">
            <v>CO0311-00</v>
          </cell>
        </row>
        <row r="51">
          <cell r="A51">
            <v>77191463</v>
          </cell>
          <cell r="B51" t="str">
            <v>CO0046-00</v>
          </cell>
          <cell r="C51">
            <v>1048206369</v>
          </cell>
          <cell r="D51" t="str">
            <v>CO0141-00</v>
          </cell>
        </row>
        <row r="52">
          <cell r="A52">
            <v>1010143383</v>
          </cell>
          <cell r="B52" t="str">
            <v>CO0295-00</v>
          </cell>
          <cell r="C52">
            <v>9694234</v>
          </cell>
          <cell r="D52" t="str">
            <v>CO0043-00</v>
          </cell>
        </row>
        <row r="53">
          <cell r="A53">
            <v>1113660395</v>
          </cell>
          <cell r="B53" t="str">
            <v>CO0344-00</v>
          </cell>
          <cell r="C53">
            <v>6240341</v>
          </cell>
          <cell r="D53" t="str">
            <v>CO0088-00</v>
          </cell>
        </row>
        <row r="54">
          <cell r="A54">
            <v>73549174</v>
          </cell>
          <cell r="B54" t="str">
            <v>CO0047-00</v>
          </cell>
          <cell r="C54">
            <v>1065614635</v>
          </cell>
          <cell r="D54" t="str">
            <v>CO0067-00</v>
          </cell>
        </row>
        <row r="55">
          <cell r="A55">
            <v>12523280</v>
          </cell>
          <cell r="B55" t="str">
            <v>CO0048-00</v>
          </cell>
          <cell r="C55">
            <v>80849983</v>
          </cell>
          <cell r="D55" t="str">
            <v>CO0005-00</v>
          </cell>
        </row>
        <row r="56">
          <cell r="A56">
            <v>1064112298</v>
          </cell>
          <cell r="B56" t="str">
            <v>CO0254-00</v>
          </cell>
          <cell r="C56">
            <v>1101684200</v>
          </cell>
          <cell r="D56" t="str">
            <v>CO0127-00</v>
          </cell>
        </row>
        <row r="57">
          <cell r="A57">
            <v>19600860</v>
          </cell>
          <cell r="B57" t="str">
            <v>CO0050-00</v>
          </cell>
          <cell r="C57">
            <v>1065614635</v>
          </cell>
          <cell r="D57" t="str">
            <v>CO0067-00</v>
          </cell>
        </row>
        <row r="58">
          <cell r="A58">
            <v>15186483</v>
          </cell>
          <cell r="B58" t="str">
            <v>CO0051-00</v>
          </cell>
          <cell r="C58">
            <v>1064110851</v>
          </cell>
          <cell r="D58" t="str">
            <v>CO0055-00</v>
          </cell>
        </row>
        <row r="59">
          <cell r="A59">
            <v>84038725</v>
          </cell>
          <cell r="B59" t="str">
            <v>CO0052-00</v>
          </cell>
          <cell r="C59">
            <v>1065614635</v>
          </cell>
          <cell r="D59" t="str">
            <v>CO0067-00</v>
          </cell>
        </row>
        <row r="60">
          <cell r="A60">
            <v>1064106963</v>
          </cell>
          <cell r="B60" t="str">
            <v>CO0347-00</v>
          </cell>
          <cell r="C60">
            <v>1048206369</v>
          </cell>
          <cell r="D60" t="str">
            <v>CO0141-00</v>
          </cell>
        </row>
        <row r="61">
          <cell r="A61">
            <v>1064110851</v>
          </cell>
          <cell r="B61" t="str">
            <v>CO0055-00</v>
          </cell>
          <cell r="C61">
            <v>80849983</v>
          </cell>
          <cell r="D61" t="str">
            <v>CO0005-00</v>
          </cell>
        </row>
        <row r="62">
          <cell r="A62">
            <v>72053887</v>
          </cell>
          <cell r="B62" t="str">
            <v>CO0057-00</v>
          </cell>
          <cell r="C62">
            <v>79655840</v>
          </cell>
          <cell r="D62" t="str">
            <v>CO0226-00</v>
          </cell>
        </row>
        <row r="63">
          <cell r="A63">
            <v>1143446859</v>
          </cell>
          <cell r="B63" t="str">
            <v>CO0330-00</v>
          </cell>
          <cell r="C63">
            <v>72269253</v>
          </cell>
          <cell r="D63" t="str">
            <v>CO0076-00</v>
          </cell>
        </row>
        <row r="64">
          <cell r="A64">
            <v>1065894862</v>
          </cell>
          <cell r="B64" t="str">
            <v>CO0060-00</v>
          </cell>
          <cell r="C64">
            <v>1065601898</v>
          </cell>
          <cell r="D64" t="str">
            <v>CO0007-00</v>
          </cell>
        </row>
        <row r="65">
          <cell r="A65">
            <v>17973946</v>
          </cell>
          <cell r="B65" t="str">
            <v>CO0062-00</v>
          </cell>
          <cell r="C65">
            <v>1065614635</v>
          </cell>
          <cell r="D65" t="str">
            <v>CO0067-00</v>
          </cell>
        </row>
        <row r="66">
          <cell r="A66">
            <v>17976420</v>
          </cell>
          <cell r="B66" t="str">
            <v>CO0064-00</v>
          </cell>
          <cell r="C66">
            <v>1064110851</v>
          </cell>
          <cell r="D66" t="str">
            <v>CO0055-00</v>
          </cell>
        </row>
        <row r="67">
          <cell r="A67">
            <v>1064787774</v>
          </cell>
          <cell r="B67" t="str">
            <v>CO0381-00</v>
          </cell>
          <cell r="C67">
            <v>12523280</v>
          </cell>
          <cell r="D67" t="str">
            <v>CO0048-00</v>
          </cell>
        </row>
        <row r="68">
          <cell r="A68">
            <v>1113521654</v>
          </cell>
          <cell r="B68" t="str">
            <v>CO0292-00</v>
          </cell>
          <cell r="C68">
            <v>6240341</v>
          </cell>
          <cell r="D68" t="str">
            <v>CO0088-00</v>
          </cell>
        </row>
        <row r="69">
          <cell r="A69">
            <v>1065614635</v>
          </cell>
          <cell r="B69" t="str">
            <v>CO0067-00</v>
          </cell>
          <cell r="C69">
            <v>80849983</v>
          </cell>
          <cell r="D69" t="str">
            <v>CO0005-00</v>
          </cell>
        </row>
        <row r="70">
          <cell r="A70">
            <v>1112222284</v>
          </cell>
          <cell r="B70" t="str">
            <v>CO0242-00</v>
          </cell>
          <cell r="C70">
            <v>6240341</v>
          </cell>
          <cell r="D70" t="str">
            <v>CO0088-00</v>
          </cell>
        </row>
        <row r="71">
          <cell r="A71">
            <v>1004374364</v>
          </cell>
          <cell r="B71" t="str">
            <v>CO0068-00</v>
          </cell>
          <cell r="C71">
            <v>1010143383</v>
          </cell>
          <cell r="D71" t="str">
            <v>CO0295-00</v>
          </cell>
        </row>
        <row r="72">
          <cell r="A72">
            <v>1002970416</v>
          </cell>
          <cell r="B72" t="str">
            <v>CO0368-00</v>
          </cell>
          <cell r="C72">
            <v>6240341</v>
          </cell>
          <cell r="D72" t="str">
            <v>CO0088-00</v>
          </cell>
        </row>
        <row r="73">
          <cell r="A73">
            <v>1065613418</v>
          </cell>
          <cell r="B73" t="str">
            <v>CO0071-00</v>
          </cell>
          <cell r="C73">
            <v>10898718</v>
          </cell>
          <cell r="D73" t="str">
            <v>CO0166-00</v>
          </cell>
        </row>
        <row r="74">
          <cell r="A74">
            <v>1143470162</v>
          </cell>
          <cell r="B74" t="str">
            <v>CO0316-00</v>
          </cell>
          <cell r="C74">
            <v>1480786164358140</v>
          </cell>
          <cell r="D74" t="str">
            <v>F1</v>
          </cell>
        </row>
        <row r="75">
          <cell r="A75">
            <v>84038453</v>
          </cell>
          <cell r="B75" t="str">
            <v>CO0074-00</v>
          </cell>
          <cell r="C75">
            <v>17342935</v>
          </cell>
          <cell r="D75" t="str">
            <v>CO0084-00</v>
          </cell>
        </row>
        <row r="76">
          <cell r="A76">
            <v>1064114760</v>
          </cell>
          <cell r="B76" t="str">
            <v>CO0075-00</v>
          </cell>
          <cell r="C76">
            <v>12523280</v>
          </cell>
          <cell r="D76" t="str">
            <v>CO0048-00</v>
          </cell>
        </row>
        <row r="77">
          <cell r="A77">
            <v>72269253</v>
          </cell>
          <cell r="B77" t="str">
            <v>CO0076-00</v>
          </cell>
          <cell r="C77">
            <v>1143225701</v>
          </cell>
          <cell r="D77" t="str">
            <v>CO0209-00</v>
          </cell>
        </row>
        <row r="78">
          <cell r="A78">
            <v>1079936495</v>
          </cell>
          <cell r="B78" t="str">
            <v>CO0077-00</v>
          </cell>
          <cell r="C78">
            <v>43663592</v>
          </cell>
          <cell r="D78" t="str">
            <v>CO0271-00</v>
          </cell>
        </row>
        <row r="79">
          <cell r="A79">
            <v>1065986941</v>
          </cell>
          <cell r="B79" t="str">
            <v>CO0080-00</v>
          </cell>
          <cell r="C79">
            <v>12523280</v>
          </cell>
          <cell r="D79" t="str">
            <v>CO0048-00</v>
          </cell>
        </row>
        <row r="80">
          <cell r="A80">
            <v>17342935</v>
          </cell>
          <cell r="B80" t="str">
            <v>CO0084-00</v>
          </cell>
          <cell r="C80">
            <v>17342935</v>
          </cell>
          <cell r="D80" t="str">
            <v>CO0084-00</v>
          </cell>
        </row>
        <row r="81">
          <cell r="A81">
            <v>1045713468</v>
          </cell>
          <cell r="B81" t="str">
            <v>CO0083-00</v>
          </cell>
          <cell r="C81">
            <v>1480786164358140</v>
          </cell>
          <cell r="D81" t="str">
            <v>F1</v>
          </cell>
        </row>
        <row r="82">
          <cell r="A82">
            <v>12603073</v>
          </cell>
          <cell r="B82" t="str">
            <v>CO0079-00</v>
          </cell>
          <cell r="C82">
            <v>84454934</v>
          </cell>
          <cell r="D82" t="str">
            <v>CO0148-00</v>
          </cell>
        </row>
        <row r="83">
          <cell r="A83">
            <v>1084729864</v>
          </cell>
          <cell r="B83" t="str">
            <v>CO0082-00</v>
          </cell>
          <cell r="C83">
            <v>46384484</v>
          </cell>
          <cell r="D83" t="str">
            <v>CO0199-00</v>
          </cell>
        </row>
        <row r="84">
          <cell r="A84">
            <v>12522871</v>
          </cell>
          <cell r="B84" t="str">
            <v>CO0081-00</v>
          </cell>
          <cell r="C84">
            <v>1065614635</v>
          </cell>
          <cell r="D84" t="str">
            <v>CO0067-00</v>
          </cell>
        </row>
        <row r="85">
          <cell r="A85">
            <v>80743874</v>
          </cell>
          <cell r="B85" t="str">
            <v>CO0387-00</v>
          </cell>
          <cell r="C85">
            <v>93479019</v>
          </cell>
          <cell r="D85" t="str">
            <v>CO0288-00</v>
          </cell>
        </row>
        <row r="86">
          <cell r="A86">
            <v>1112220752</v>
          </cell>
          <cell r="B86" t="str">
            <v>CO0243-00</v>
          </cell>
          <cell r="C86">
            <v>6240341</v>
          </cell>
          <cell r="D86" t="str">
            <v>CO0088-00</v>
          </cell>
        </row>
        <row r="87">
          <cell r="A87">
            <v>1007983139</v>
          </cell>
          <cell r="B87" t="str">
            <v>CO0377-00</v>
          </cell>
          <cell r="C87">
            <v>1101684200</v>
          </cell>
          <cell r="D87" t="str">
            <v>CO0127-00</v>
          </cell>
        </row>
        <row r="88">
          <cell r="A88">
            <v>6240341</v>
          </cell>
          <cell r="B88" t="str">
            <v>CO0088-00</v>
          </cell>
          <cell r="C88">
            <v>17342935</v>
          </cell>
          <cell r="D88" t="str">
            <v>CO0084-00</v>
          </cell>
        </row>
        <row r="89">
          <cell r="A89">
            <v>1113512178</v>
          </cell>
          <cell r="B89" t="str">
            <v>CO0341-00</v>
          </cell>
          <cell r="C89">
            <v>6240341</v>
          </cell>
          <cell r="D89" t="str">
            <v>CO0088-00</v>
          </cell>
        </row>
        <row r="90">
          <cell r="A90">
            <v>1127337198</v>
          </cell>
          <cell r="B90" t="str">
            <v>CO0091-00</v>
          </cell>
          <cell r="C90">
            <v>1065614635</v>
          </cell>
          <cell r="D90" t="str">
            <v>CO0067-00</v>
          </cell>
        </row>
        <row r="91">
          <cell r="A91">
            <v>1047222606</v>
          </cell>
          <cell r="B91" t="str">
            <v>CO0335-00</v>
          </cell>
          <cell r="C91">
            <v>22734643</v>
          </cell>
          <cell r="D91" t="str">
            <v>CO0258-00</v>
          </cell>
        </row>
        <row r="92">
          <cell r="A92">
            <v>84038935</v>
          </cell>
          <cell r="B92" t="str">
            <v>CO0093-00</v>
          </cell>
          <cell r="C92">
            <v>1064110851</v>
          </cell>
          <cell r="D92" t="str">
            <v>CO0055-00</v>
          </cell>
        </row>
        <row r="93">
          <cell r="A93">
            <v>72000737</v>
          </cell>
          <cell r="B93" t="str">
            <v>CO0095-00</v>
          </cell>
          <cell r="C93">
            <v>72269253</v>
          </cell>
          <cell r="D93" t="str">
            <v>CO0076-00</v>
          </cell>
        </row>
        <row r="94">
          <cell r="A94">
            <v>5135224</v>
          </cell>
          <cell r="B94" t="str">
            <v>CO0094-00</v>
          </cell>
          <cell r="C94">
            <v>10898718</v>
          </cell>
          <cell r="D94" t="str">
            <v>CO0166-00</v>
          </cell>
        </row>
        <row r="95">
          <cell r="A95">
            <v>79655840</v>
          </cell>
          <cell r="B95" t="str">
            <v>CO0226-00</v>
          </cell>
          <cell r="C95">
            <v>9694234</v>
          </cell>
          <cell r="D95" t="str">
            <v>CO0043-00</v>
          </cell>
        </row>
        <row r="96">
          <cell r="A96">
            <v>1143470054</v>
          </cell>
          <cell r="B96" t="str">
            <v>CO0310-00</v>
          </cell>
          <cell r="C96">
            <v>88284830</v>
          </cell>
          <cell r="D96" t="str">
            <v>CO0168-00</v>
          </cell>
        </row>
        <row r="97">
          <cell r="A97">
            <v>1065824827</v>
          </cell>
          <cell r="B97" t="str">
            <v>CO0224-00</v>
          </cell>
          <cell r="C97">
            <v>1064110851</v>
          </cell>
          <cell r="D97" t="str">
            <v>CO0055-00</v>
          </cell>
        </row>
        <row r="98">
          <cell r="A98">
            <v>1001398527</v>
          </cell>
          <cell r="B98" t="str">
            <v>CO0386-00</v>
          </cell>
          <cell r="C98">
            <v>1048206369</v>
          </cell>
          <cell r="D98" t="str">
            <v>CO0141-00</v>
          </cell>
        </row>
        <row r="99">
          <cell r="A99">
            <v>1113631697</v>
          </cell>
          <cell r="B99" t="str">
            <v>CO0098-00</v>
          </cell>
          <cell r="C99">
            <v>6240341</v>
          </cell>
          <cell r="D99" t="str">
            <v>CO0088-00</v>
          </cell>
        </row>
        <row r="100">
          <cell r="A100">
            <v>6405928</v>
          </cell>
          <cell r="B100" t="str">
            <v>CO0336-00</v>
          </cell>
          <cell r="C100">
            <v>6240341</v>
          </cell>
          <cell r="D100" t="str">
            <v>CO0088-00</v>
          </cell>
        </row>
        <row r="101">
          <cell r="A101">
            <v>85458242</v>
          </cell>
          <cell r="B101" t="str">
            <v>CO0100-00</v>
          </cell>
          <cell r="C101">
            <v>12523280</v>
          </cell>
          <cell r="D101" t="str">
            <v>CO0048-00</v>
          </cell>
        </row>
        <row r="102">
          <cell r="A102">
            <v>77153948</v>
          </cell>
          <cell r="B102" t="str">
            <v>CO0101-00</v>
          </cell>
          <cell r="C102">
            <v>1140820076</v>
          </cell>
          <cell r="D102" t="str">
            <v>CO0210-00</v>
          </cell>
        </row>
        <row r="103">
          <cell r="A103">
            <v>1234092017</v>
          </cell>
          <cell r="B103" t="str">
            <v>CO0104-00</v>
          </cell>
          <cell r="C103">
            <v>1140903084</v>
          </cell>
          <cell r="D103" t="str">
            <v>CO0311-00</v>
          </cell>
        </row>
        <row r="104">
          <cell r="A104">
            <v>1064800649</v>
          </cell>
          <cell r="B104" t="str">
            <v>CO0105-00</v>
          </cell>
          <cell r="C104">
            <v>1140820076</v>
          </cell>
          <cell r="D104" t="str">
            <v>CO0210-00</v>
          </cell>
        </row>
        <row r="105">
          <cell r="A105">
            <v>1064793574</v>
          </cell>
          <cell r="B105" t="str">
            <v>CO0106-00</v>
          </cell>
          <cell r="C105">
            <v>10898718</v>
          </cell>
          <cell r="D105" t="str">
            <v>CO0166-00</v>
          </cell>
        </row>
        <row r="106">
          <cell r="A106">
            <v>1065654663</v>
          </cell>
          <cell r="B106" t="str">
            <v>CO0107-00</v>
          </cell>
          <cell r="C106">
            <v>1065614635</v>
          </cell>
          <cell r="D106" t="str">
            <v>CO0067-00</v>
          </cell>
        </row>
        <row r="107">
          <cell r="A107">
            <v>1119836593</v>
          </cell>
          <cell r="B107" t="str">
            <v>CO0110-00</v>
          </cell>
          <cell r="C107">
            <v>1065614635</v>
          </cell>
          <cell r="D107" t="str">
            <v>CO0067-00</v>
          </cell>
        </row>
        <row r="108">
          <cell r="A108">
            <v>1042431835</v>
          </cell>
          <cell r="B108" t="str">
            <v>CO0111-00</v>
          </cell>
          <cell r="C108">
            <v>1064110851</v>
          </cell>
          <cell r="D108" t="str">
            <v>CO0055-00</v>
          </cell>
        </row>
        <row r="109">
          <cell r="A109">
            <v>1140855399</v>
          </cell>
          <cell r="B109" t="str">
            <v>CO0112-00</v>
          </cell>
          <cell r="C109">
            <v>1129532618</v>
          </cell>
          <cell r="D109" t="str">
            <v>CO0028-00</v>
          </cell>
        </row>
        <row r="110">
          <cell r="A110">
            <v>1064793358</v>
          </cell>
          <cell r="B110" t="str">
            <v>CO0122-00</v>
          </cell>
          <cell r="C110">
            <v>84454934</v>
          </cell>
          <cell r="D110" t="str">
            <v>CO0148-00</v>
          </cell>
        </row>
        <row r="111">
          <cell r="A111">
            <v>1120743310</v>
          </cell>
          <cell r="B111" t="str">
            <v>CO0123-00</v>
          </cell>
          <cell r="C111">
            <v>1064110851</v>
          </cell>
          <cell r="D111" t="str">
            <v>CO0055-00</v>
          </cell>
        </row>
        <row r="112">
          <cell r="A112">
            <v>1065998882</v>
          </cell>
          <cell r="B112" t="str">
            <v>CO0120-00</v>
          </cell>
          <cell r="C112">
            <v>1101684200</v>
          </cell>
          <cell r="D112" t="str">
            <v>CO0127-00</v>
          </cell>
        </row>
        <row r="113">
          <cell r="A113">
            <v>72225413</v>
          </cell>
          <cell r="B113" t="str">
            <v>CO0119-00</v>
          </cell>
          <cell r="C113">
            <v>17342935</v>
          </cell>
          <cell r="D113" t="str">
            <v>CO0084-00</v>
          </cell>
        </row>
        <row r="114">
          <cell r="A114">
            <v>84103870</v>
          </cell>
          <cell r="B114" t="str">
            <v>CO0116-00</v>
          </cell>
          <cell r="C114">
            <v>1064110851</v>
          </cell>
          <cell r="D114" t="str">
            <v>CO0055-00</v>
          </cell>
        </row>
        <row r="115">
          <cell r="A115">
            <v>36574021</v>
          </cell>
          <cell r="B115" t="str">
            <v>CO0115-00</v>
          </cell>
          <cell r="C115">
            <v>1048206369</v>
          </cell>
          <cell r="D115" t="str">
            <v>CO0141-00</v>
          </cell>
        </row>
        <row r="116">
          <cell r="A116">
            <v>52719820</v>
          </cell>
          <cell r="B116" t="str">
            <v>CO0118-00</v>
          </cell>
          <cell r="C116">
            <v>77178367</v>
          </cell>
          <cell r="D116" t="str">
            <v>CO0177-00</v>
          </cell>
        </row>
        <row r="117">
          <cell r="A117">
            <v>1064115089</v>
          </cell>
          <cell r="B117" t="str">
            <v>CO0121-00</v>
          </cell>
          <cell r="C117">
            <v>84454934</v>
          </cell>
          <cell r="D117" t="str">
            <v>CO0148-00</v>
          </cell>
        </row>
        <row r="118">
          <cell r="A118">
            <v>72045393</v>
          </cell>
          <cell r="B118" t="str">
            <v>CO0125-00</v>
          </cell>
          <cell r="C118">
            <v>22734643</v>
          </cell>
          <cell r="D118" t="str">
            <v>CO0258-00</v>
          </cell>
        </row>
        <row r="119">
          <cell r="A119">
            <v>1018511082</v>
          </cell>
          <cell r="B119" t="str">
            <v>CO0277-00</v>
          </cell>
          <cell r="C119">
            <v>9694234</v>
          </cell>
          <cell r="D119" t="str">
            <v>CO0043-00</v>
          </cell>
        </row>
        <row r="120">
          <cell r="A120">
            <v>72178303</v>
          </cell>
          <cell r="B120" t="str">
            <v>CO0128-00</v>
          </cell>
          <cell r="C120">
            <v>72203630</v>
          </cell>
          <cell r="D120" t="str">
            <v>CO0021-00</v>
          </cell>
        </row>
        <row r="121">
          <cell r="A121">
            <v>1234096615</v>
          </cell>
          <cell r="B121" t="str">
            <v>CO0365-00</v>
          </cell>
          <cell r="C121">
            <v>1121897993</v>
          </cell>
          <cell r="D121" t="str">
            <v>CO0300-00</v>
          </cell>
        </row>
        <row r="122">
          <cell r="A122">
            <v>1101684200</v>
          </cell>
          <cell r="B122" t="str">
            <v>CO0127-00</v>
          </cell>
          <cell r="C122">
            <v>88284830</v>
          </cell>
          <cell r="D122" t="str">
            <v>CO0168-00</v>
          </cell>
        </row>
        <row r="123">
          <cell r="A123">
            <v>77000229</v>
          </cell>
          <cell r="B123" t="str">
            <v>CO0129-00</v>
          </cell>
          <cell r="C123">
            <v>84454934</v>
          </cell>
          <cell r="D123" t="str">
            <v>CO0148-00</v>
          </cell>
        </row>
        <row r="124">
          <cell r="A124">
            <v>1064111875</v>
          </cell>
          <cell r="B124" t="str">
            <v>CO0130-00</v>
          </cell>
          <cell r="C124">
            <v>1048206369</v>
          </cell>
          <cell r="D124" t="str">
            <v>CO0141-00</v>
          </cell>
        </row>
        <row r="125">
          <cell r="A125">
            <v>1120742355</v>
          </cell>
          <cell r="B125" t="str">
            <v>CO0134-00</v>
          </cell>
          <cell r="C125">
            <v>1065614635</v>
          </cell>
          <cell r="D125" t="str">
            <v>CO0067-00</v>
          </cell>
        </row>
        <row r="126">
          <cell r="A126">
            <v>1065576754</v>
          </cell>
          <cell r="B126" t="str">
            <v>CO0135-00</v>
          </cell>
          <cell r="C126">
            <v>1101684200</v>
          </cell>
          <cell r="D126" t="str">
            <v>CO0127-00</v>
          </cell>
        </row>
        <row r="127">
          <cell r="A127">
            <v>12523307</v>
          </cell>
          <cell r="B127" t="str">
            <v>CO0132-00</v>
          </cell>
          <cell r="C127">
            <v>1048206369</v>
          </cell>
          <cell r="D127" t="str">
            <v>CO0141-00</v>
          </cell>
        </row>
        <row r="128">
          <cell r="A128">
            <v>1064800654</v>
          </cell>
          <cell r="B128" t="str">
            <v>CO0235-00</v>
          </cell>
          <cell r="C128">
            <v>1140820076</v>
          </cell>
          <cell r="D128" t="str">
            <v>CO0210-00</v>
          </cell>
        </row>
        <row r="129">
          <cell r="A129">
            <v>8571112</v>
          </cell>
          <cell r="B129" t="str">
            <v>CO0136-00</v>
          </cell>
          <cell r="C129">
            <v>1048206369</v>
          </cell>
          <cell r="D129" t="str">
            <v>CO0141-00</v>
          </cell>
        </row>
        <row r="130">
          <cell r="A130">
            <v>1140903084</v>
          </cell>
          <cell r="B130" t="str">
            <v>CO0311-00</v>
          </cell>
          <cell r="C130">
            <v>9694234</v>
          </cell>
          <cell r="D130" t="str">
            <v>CO0043-00</v>
          </cell>
        </row>
        <row r="131">
          <cell r="A131">
            <v>1064796922</v>
          </cell>
          <cell r="B131" t="str">
            <v>CO0138-00</v>
          </cell>
          <cell r="C131">
            <v>1101684200</v>
          </cell>
          <cell r="D131" t="str">
            <v>CO0127-00</v>
          </cell>
        </row>
        <row r="132">
          <cell r="A132">
            <v>7632639</v>
          </cell>
          <cell r="B132" t="str">
            <v>CO0249-00</v>
          </cell>
          <cell r="C132">
            <v>10898718</v>
          </cell>
          <cell r="D132" t="str">
            <v>CO0166-00</v>
          </cell>
        </row>
        <row r="133">
          <cell r="A133">
            <v>1128104764</v>
          </cell>
          <cell r="B133" t="str">
            <v>CO0137-00</v>
          </cell>
          <cell r="C133">
            <v>10898718</v>
          </cell>
          <cell r="D133" t="str">
            <v>CO0166-00</v>
          </cell>
        </row>
        <row r="134">
          <cell r="A134">
            <v>1048206369</v>
          </cell>
          <cell r="B134" t="str">
            <v>CO0141-00</v>
          </cell>
          <cell r="C134">
            <v>9694234</v>
          </cell>
          <cell r="D134" t="str">
            <v>CO0043-00</v>
          </cell>
        </row>
        <row r="135">
          <cell r="A135">
            <v>1193419601</v>
          </cell>
          <cell r="B135" t="str">
            <v>CO0389-00</v>
          </cell>
          <cell r="C135">
            <v>80849983</v>
          </cell>
          <cell r="D135" t="str">
            <v>CO0005-00</v>
          </cell>
        </row>
        <row r="136">
          <cell r="A136">
            <v>1193554179</v>
          </cell>
          <cell r="B136" t="str">
            <v>CO0371-00</v>
          </cell>
          <cell r="C136">
            <v>1048206369</v>
          </cell>
          <cell r="D136" t="str">
            <v>CO0141-00</v>
          </cell>
        </row>
        <row r="137">
          <cell r="A137">
            <v>1063280082</v>
          </cell>
          <cell r="B137" t="str">
            <v>CO0143-00</v>
          </cell>
          <cell r="C137">
            <v>1048206369</v>
          </cell>
          <cell r="D137" t="str">
            <v>CO0141-00</v>
          </cell>
        </row>
        <row r="138">
          <cell r="A138">
            <v>1113527904</v>
          </cell>
          <cell r="B138" t="str">
            <v>CO0380-00</v>
          </cell>
          <cell r="C138">
            <v>6240341</v>
          </cell>
          <cell r="D138" t="str">
            <v>CO0088-00</v>
          </cell>
        </row>
        <row r="139">
          <cell r="A139">
            <v>1062805367</v>
          </cell>
          <cell r="B139" t="str">
            <v>CO0142-00</v>
          </cell>
          <cell r="C139">
            <v>1048206369</v>
          </cell>
          <cell r="D139" t="str">
            <v>CO0141-00</v>
          </cell>
        </row>
        <row r="140">
          <cell r="A140">
            <v>1065985225</v>
          </cell>
          <cell r="B140" t="str">
            <v>CO0144-00</v>
          </cell>
          <cell r="C140">
            <v>1101684200</v>
          </cell>
          <cell r="D140" t="str">
            <v>CO0127-00</v>
          </cell>
        </row>
        <row r="141">
          <cell r="A141">
            <v>1129508534</v>
          </cell>
          <cell r="B141" t="str">
            <v>CO0145-00</v>
          </cell>
          <cell r="C141">
            <v>9694234</v>
          </cell>
          <cell r="D141" t="str">
            <v>CO0043-00</v>
          </cell>
        </row>
        <row r="142">
          <cell r="A142">
            <v>1067809980</v>
          </cell>
          <cell r="B142" t="str">
            <v>CO0146-00</v>
          </cell>
          <cell r="C142">
            <v>1101684200</v>
          </cell>
          <cell r="D142" t="str">
            <v>CO0127-00</v>
          </cell>
        </row>
        <row r="143">
          <cell r="A143">
            <v>85446055</v>
          </cell>
          <cell r="B143" t="str">
            <v>CO0147-00</v>
          </cell>
          <cell r="C143">
            <v>1064110851</v>
          </cell>
          <cell r="D143" t="str">
            <v>CO0055-00</v>
          </cell>
        </row>
        <row r="144">
          <cell r="A144">
            <v>43663592</v>
          </cell>
          <cell r="B144" t="str">
            <v>CO0271-00</v>
          </cell>
          <cell r="C144">
            <v>9694234</v>
          </cell>
          <cell r="D144" t="str">
            <v>CO0043-00</v>
          </cell>
        </row>
        <row r="145">
          <cell r="A145">
            <v>1063947827</v>
          </cell>
          <cell r="B145" t="str">
            <v>CO0370-00</v>
          </cell>
          <cell r="C145">
            <v>84454934</v>
          </cell>
          <cell r="D145" t="str">
            <v>CO0148-00</v>
          </cell>
        </row>
        <row r="146">
          <cell r="A146">
            <v>17977262</v>
          </cell>
          <cell r="B146" t="str">
            <v>CO0382-00</v>
          </cell>
          <cell r="C146">
            <v>1048206369</v>
          </cell>
          <cell r="D146" t="str">
            <v>CO0141-00</v>
          </cell>
        </row>
        <row r="147">
          <cell r="A147">
            <v>84454934</v>
          </cell>
          <cell r="B147" t="str">
            <v>CO0148-00</v>
          </cell>
          <cell r="C147">
            <v>88284830</v>
          </cell>
          <cell r="D147" t="str">
            <v>CO0168-00</v>
          </cell>
        </row>
        <row r="148">
          <cell r="A148">
            <v>93479019</v>
          </cell>
          <cell r="B148" t="str">
            <v>CO0288-00</v>
          </cell>
          <cell r="C148">
            <v>9694234</v>
          </cell>
          <cell r="D148" t="str">
            <v>CO0043-00</v>
          </cell>
        </row>
        <row r="149">
          <cell r="A149">
            <v>1003173858</v>
          </cell>
          <cell r="B149" t="str">
            <v>CO0152-00</v>
          </cell>
          <cell r="C149">
            <v>1140820076</v>
          </cell>
          <cell r="D149" t="str">
            <v>CO0210-00</v>
          </cell>
        </row>
        <row r="150">
          <cell r="A150">
            <v>1065897739</v>
          </cell>
          <cell r="B150" t="str">
            <v>CO0153-00</v>
          </cell>
          <cell r="C150">
            <v>1065601898</v>
          </cell>
          <cell r="D150" t="str">
            <v>CO0007-00</v>
          </cell>
        </row>
        <row r="151">
          <cell r="A151">
            <v>1062816329</v>
          </cell>
          <cell r="B151" t="str">
            <v>CO0378-00</v>
          </cell>
          <cell r="C151">
            <v>10898718</v>
          </cell>
          <cell r="D151" t="str">
            <v>CO0166-00</v>
          </cell>
        </row>
        <row r="152">
          <cell r="A152">
            <v>15171827</v>
          </cell>
          <cell r="B152" t="str">
            <v>CO0154-00</v>
          </cell>
          <cell r="C152">
            <v>79655840</v>
          </cell>
          <cell r="D152" t="str">
            <v>CO0226-00</v>
          </cell>
        </row>
        <row r="153">
          <cell r="A153">
            <v>1065806461</v>
          </cell>
          <cell r="B153" t="str">
            <v>CO0309-00</v>
          </cell>
          <cell r="C153">
            <v>1065601898</v>
          </cell>
          <cell r="D153" t="str">
            <v>CO0007-00</v>
          </cell>
        </row>
        <row r="154">
          <cell r="A154">
            <v>73376944</v>
          </cell>
          <cell r="B154" t="str">
            <v>CO0157-00</v>
          </cell>
          <cell r="C154">
            <v>1048206369</v>
          </cell>
          <cell r="D154" t="str">
            <v>CO0141-00</v>
          </cell>
        </row>
        <row r="155">
          <cell r="A155">
            <v>73269182</v>
          </cell>
          <cell r="B155" t="str">
            <v>CO0156-00</v>
          </cell>
          <cell r="C155">
            <v>1010143383</v>
          </cell>
          <cell r="D155" t="str">
            <v>CO0295-00</v>
          </cell>
        </row>
        <row r="156">
          <cell r="A156">
            <v>1064790988</v>
          </cell>
          <cell r="B156" t="str">
            <v>CO0372-00</v>
          </cell>
          <cell r="C156">
            <v>1065614635</v>
          </cell>
          <cell r="D156" t="str">
            <v>CO0067-00</v>
          </cell>
        </row>
        <row r="157">
          <cell r="A157">
            <v>1064120425</v>
          </cell>
          <cell r="B157" t="str">
            <v>CO0313-00</v>
          </cell>
          <cell r="C157">
            <v>1048206369</v>
          </cell>
          <cell r="D157" t="str">
            <v>CO0141-00</v>
          </cell>
        </row>
        <row r="158">
          <cell r="A158">
            <v>1480786164358140</v>
          </cell>
          <cell r="B158" t="str">
            <v>F1</v>
          </cell>
          <cell r="C158">
            <v>17342935</v>
          </cell>
          <cell r="D158" t="str">
            <v>CO0084-00</v>
          </cell>
        </row>
        <row r="159">
          <cell r="A159">
            <v>16890102</v>
          </cell>
          <cell r="B159" t="str">
            <v>CO0161-00</v>
          </cell>
          <cell r="C159">
            <v>6240341</v>
          </cell>
          <cell r="D159" t="str">
            <v>CO0088-00</v>
          </cell>
        </row>
        <row r="160">
          <cell r="A160">
            <v>88284830</v>
          </cell>
          <cell r="B160" t="str">
            <v>CO0168-00</v>
          </cell>
          <cell r="C160">
            <v>84038453</v>
          </cell>
          <cell r="D160" t="str">
            <v>CO0074-00</v>
          </cell>
        </row>
        <row r="161">
          <cell r="A161">
            <v>84090281</v>
          </cell>
          <cell r="B161" t="str">
            <v>CO0165-00</v>
          </cell>
          <cell r="C161">
            <v>10898718</v>
          </cell>
          <cell r="D161" t="str">
            <v>CO0166-00</v>
          </cell>
        </row>
        <row r="162">
          <cell r="A162">
            <v>1064112207</v>
          </cell>
          <cell r="B162" t="str">
            <v>CO0167-00</v>
          </cell>
          <cell r="C162">
            <v>1065614635</v>
          </cell>
          <cell r="D162" t="str">
            <v>CO0067-00</v>
          </cell>
        </row>
        <row r="163">
          <cell r="A163">
            <v>1082920445</v>
          </cell>
          <cell r="B163" t="str">
            <v>CO0164-00</v>
          </cell>
          <cell r="C163">
            <v>1010143383</v>
          </cell>
          <cell r="D163" t="str">
            <v>CO0295-00</v>
          </cell>
        </row>
        <row r="164">
          <cell r="A164">
            <v>10898718</v>
          </cell>
          <cell r="B164" t="str">
            <v>CO0166-00</v>
          </cell>
          <cell r="C164">
            <v>80849983</v>
          </cell>
          <cell r="D164" t="str">
            <v>CO0005-00</v>
          </cell>
        </row>
        <row r="165">
          <cell r="A165">
            <v>1067720805</v>
          </cell>
          <cell r="B165" t="str">
            <v>CO0169-00</v>
          </cell>
          <cell r="C165">
            <v>84454934</v>
          </cell>
          <cell r="D165" t="str">
            <v>CO0148-00</v>
          </cell>
        </row>
        <row r="166">
          <cell r="A166">
            <v>1129543076</v>
          </cell>
          <cell r="B166" t="str">
            <v>CO0384-00</v>
          </cell>
          <cell r="C166">
            <v>1140903084</v>
          </cell>
          <cell r="D166" t="str">
            <v>CO0311-00</v>
          </cell>
        </row>
        <row r="167">
          <cell r="A167">
            <v>84031777</v>
          </cell>
          <cell r="B167" t="str">
            <v>CO0170-00</v>
          </cell>
          <cell r="C167">
            <v>79655840</v>
          </cell>
          <cell r="D167" t="str">
            <v>CO0226-00</v>
          </cell>
        </row>
        <row r="168">
          <cell r="A168">
            <v>1007387338</v>
          </cell>
          <cell r="B168" t="str">
            <v>CO0173-00</v>
          </cell>
          <cell r="C168">
            <v>1064110851</v>
          </cell>
          <cell r="D168" t="str">
            <v>CO0055-00</v>
          </cell>
        </row>
        <row r="169">
          <cell r="A169">
            <v>1113536818</v>
          </cell>
          <cell r="B169" t="str">
            <v>CO0338-00</v>
          </cell>
          <cell r="C169">
            <v>6240341</v>
          </cell>
          <cell r="D169" t="str">
            <v>CO0088-00</v>
          </cell>
        </row>
        <row r="170">
          <cell r="A170">
            <v>94469902</v>
          </cell>
          <cell r="B170" t="str">
            <v>CO0175-00</v>
          </cell>
          <cell r="C170">
            <v>6240341</v>
          </cell>
          <cell r="D170" t="str">
            <v>CO0088-00</v>
          </cell>
        </row>
        <row r="171">
          <cell r="A171">
            <v>1114888948</v>
          </cell>
          <cell r="B171" t="str">
            <v>CO0282-00</v>
          </cell>
          <cell r="C171">
            <v>6240341</v>
          </cell>
          <cell r="D171" t="str">
            <v>CO0088-00</v>
          </cell>
        </row>
        <row r="172">
          <cell r="A172">
            <v>77178367</v>
          </cell>
          <cell r="B172" t="str">
            <v>CO0177-00</v>
          </cell>
          <cell r="C172">
            <v>17342935</v>
          </cell>
          <cell r="D172" t="str">
            <v>CO0084-00</v>
          </cell>
        </row>
        <row r="173">
          <cell r="A173">
            <v>1063283533</v>
          </cell>
          <cell r="B173" t="str">
            <v>CO0181-00</v>
          </cell>
          <cell r="C173">
            <v>1101684200</v>
          </cell>
          <cell r="D173" t="str">
            <v>CO0127-00</v>
          </cell>
        </row>
        <row r="174">
          <cell r="A174">
            <v>1062811236</v>
          </cell>
          <cell r="B174" t="str">
            <v>CO0184-00</v>
          </cell>
          <cell r="C174">
            <v>84454934</v>
          </cell>
          <cell r="D174" t="str">
            <v>CO0148-00</v>
          </cell>
        </row>
        <row r="175">
          <cell r="A175">
            <v>1006362436</v>
          </cell>
          <cell r="B175" t="str">
            <v>CO0390-00</v>
          </cell>
          <cell r="C175">
            <v>6240341</v>
          </cell>
          <cell r="D175" t="str">
            <v>CO0088-00</v>
          </cell>
        </row>
        <row r="176">
          <cell r="A176">
            <v>1065637640</v>
          </cell>
          <cell r="B176" t="str">
            <v>CO0320-00</v>
          </cell>
          <cell r="C176">
            <v>79655840</v>
          </cell>
          <cell r="D176" t="str">
            <v>CO0226-00</v>
          </cell>
        </row>
        <row r="177">
          <cell r="A177">
            <v>1065833171</v>
          </cell>
          <cell r="B177" t="str">
            <v>CO0185-00</v>
          </cell>
          <cell r="C177">
            <v>12523280</v>
          </cell>
          <cell r="D177" t="str">
            <v>CO0048-00</v>
          </cell>
        </row>
        <row r="178">
          <cell r="A178">
            <v>1010240625</v>
          </cell>
          <cell r="B178" t="str">
            <v>CO0351-00</v>
          </cell>
          <cell r="C178">
            <v>1121897993</v>
          </cell>
          <cell r="D178" t="str">
            <v>CO0300-00</v>
          </cell>
        </row>
        <row r="179">
          <cell r="A179">
            <v>1082241607</v>
          </cell>
          <cell r="B179" t="str">
            <v>CO0193-00</v>
          </cell>
          <cell r="C179">
            <v>12523280</v>
          </cell>
          <cell r="D179" t="str">
            <v>CO0048-00</v>
          </cell>
        </row>
        <row r="180">
          <cell r="A180">
            <v>1007413129</v>
          </cell>
          <cell r="B180" t="str">
            <v>CO0388-00</v>
          </cell>
          <cell r="C180">
            <v>1065601898</v>
          </cell>
          <cell r="D180" t="str">
            <v>CO0007-00</v>
          </cell>
        </row>
        <row r="181">
          <cell r="A181">
            <v>1048324757</v>
          </cell>
          <cell r="B181" t="str">
            <v>CO0225-00</v>
          </cell>
          <cell r="C181">
            <v>1129532618</v>
          </cell>
          <cell r="D181" t="str">
            <v>CO0028-00</v>
          </cell>
        </row>
        <row r="182">
          <cell r="A182">
            <v>84091183</v>
          </cell>
          <cell r="B182" t="str">
            <v>CO0194-00</v>
          </cell>
          <cell r="C182">
            <v>1140820076</v>
          </cell>
          <cell r="D182" t="str">
            <v>CO0210-00</v>
          </cell>
        </row>
        <row r="183">
          <cell r="A183">
            <v>1143228894</v>
          </cell>
          <cell r="B183" t="str">
            <v>CO0196-00</v>
          </cell>
          <cell r="C183">
            <v>10898718</v>
          </cell>
          <cell r="D183" t="str">
            <v>CO0166-00</v>
          </cell>
        </row>
        <row r="184">
          <cell r="A184">
            <v>1066000645</v>
          </cell>
          <cell r="B184" t="str">
            <v>CO0267-00</v>
          </cell>
          <cell r="C184">
            <v>1101684200</v>
          </cell>
          <cell r="D184" t="str">
            <v>CO0127-00</v>
          </cell>
        </row>
        <row r="185">
          <cell r="A185">
            <v>79752570</v>
          </cell>
          <cell r="B185" t="str">
            <v>CO0197-00</v>
          </cell>
          <cell r="C185">
            <v>1043021906</v>
          </cell>
          <cell r="D185" t="str">
            <v>CO0251-00</v>
          </cell>
        </row>
        <row r="186">
          <cell r="A186">
            <v>77156839</v>
          </cell>
          <cell r="B186" t="str">
            <v>CO0198-00</v>
          </cell>
          <cell r="C186">
            <v>1140820076</v>
          </cell>
          <cell r="D186" t="str">
            <v>CO0210-00</v>
          </cell>
        </row>
        <row r="187">
          <cell r="A187">
            <v>46384484</v>
          </cell>
          <cell r="B187" t="str">
            <v>CO0199-00</v>
          </cell>
          <cell r="C187">
            <v>84038453</v>
          </cell>
          <cell r="D187" t="str">
            <v>CO0074-00</v>
          </cell>
        </row>
        <row r="188">
          <cell r="A188">
            <v>78698370</v>
          </cell>
          <cell r="B188" t="str">
            <v>CO0200-00</v>
          </cell>
          <cell r="C188">
            <v>22734643</v>
          </cell>
          <cell r="D188" t="str">
            <v>CO0258-00</v>
          </cell>
        </row>
        <row r="189">
          <cell r="A189">
            <v>84095827</v>
          </cell>
          <cell r="B189" t="str">
            <v>CO0201-00</v>
          </cell>
          <cell r="C189">
            <v>77178367</v>
          </cell>
          <cell r="D189" t="str">
            <v>CO0177-00</v>
          </cell>
        </row>
        <row r="190">
          <cell r="A190">
            <v>1067722468</v>
          </cell>
          <cell r="B190" t="str">
            <v>CO0202-00</v>
          </cell>
          <cell r="C190">
            <v>1048206369</v>
          </cell>
          <cell r="D190" t="str">
            <v>CO0141-00</v>
          </cell>
        </row>
        <row r="191">
          <cell r="A191">
            <v>1080015830</v>
          </cell>
          <cell r="B191" t="str">
            <v>CO0257-00</v>
          </cell>
          <cell r="C191">
            <v>1010143383</v>
          </cell>
          <cell r="D191" t="str">
            <v>CO0295-00</v>
          </cell>
        </row>
        <row r="192">
          <cell r="A192">
            <v>1066349128</v>
          </cell>
          <cell r="B192" t="str">
            <v>CO0367-00</v>
          </cell>
          <cell r="C192">
            <v>1140820076</v>
          </cell>
          <cell r="D192" t="str">
            <v>CO0210-00</v>
          </cell>
        </row>
        <row r="193">
          <cell r="A193">
            <v>84095707</v>
          </cell>
          <cell r="B193" t="str">
            <v>CO0203-00</v>
          </cell>
          <cell r="C193">
            <v>77178367</v>
          </cell>
          <cell r="D193" t="str">
            <v>CO0177-00</v>
          </cell>
        </row>
        <row r="194">
          <cell r="A194">
            <v>1214746153</v>
          </cell>
          <cell r="B194" t="str">
            <v>CO0291-00</v>
          </cell>
          <cell r="C194">
            <v>79655840</v>
          </cell>
          <cell r="D194" t="str">
            <v>CO0226-00</v>
          </cell>
        </row>
        <row r="195">
          <cell r="A195">
            <v>55224219</v>
          </cell>
          <cell r="B195" t="str">
            <v>CO0207-00</v>
          </cell>
          <cell r="C195">
            <v>1143225701</v>
          </cell>
          <cell r="D195" t="str">
            <v>CO0209-00</v>
          </cell>
        </row>
        <row r="196">
          <cell r="A196">
            <v>1065817475</v>
          </cell>
          <cell r="B196" t="str">
            <v>CO0208-00</v>
          </cell>
          <cell r="C196">
            <v>1101684200</v>
          </cell>
          <cell r="D196" t="str">
            <v>CO0127-00</v>
          </cell>
        </row>
        <row r="197">
          <cell r="A197">
            <v>1140820076</v>
          </cell>
          <cell r="B197" t="str">
            <v>CO0210-00</v>
          </cell>
          <cell r="C197">
            <v>88284830</v>
          </cell>
          <cell r="D197" t="str">
            <v>CO0168-00</v>
          </cell>
        </row>
        <row r="198">
          <cell r="A198">
            <v>1004279958</v>
          </cell>
          <cell r="B198" t="str">
            <v>CO0265-00</v>
          </cell>
          <cell r="C198">
            <v>1140903084</v>
          </cell>
          <cell r="D198" t="str">
            <v>CO0311-00</v>
          </cell>
        </row>
        <row r="199">
          <cell r="A199">
            <v>1143225701</v>
          </cell>
          <cell r="B199" t="str">
            <v>CO0209-00</v>
          </cell>
          <cell r="C199">
            <v>17342935</v>
          </cell>
          <cell r="D199" t="str">
            <v>CO0084-00</v>
          </cell>
        </row>
        <row r="200">
          <cell r="A200">
            <v>1193292865</v>
          </cell>
          <cell r="B200" t="str">
            <v>CO0363-00</v>
          </cell>
          <cell r="C200">
            <v>1121897993</v>
          </cell>
          <cell r="D200" t="str">
            <v>CO0300-00</v>
          </cell>
        </row>
        <row r="201">
          <cell r="A201">
            <v>1064109219</v>
          </cell>
          <cell r="B201" t="str">
            <v>CO0212-00</v>
          </cell>
          <cell r="C201">
            <v>77178367</v>
          </cell>
          <cell r="D201" t="str">
            <v>CO0177-00</v>
          </cell>
        </row>
        <row r="202">
          <cell r="A202">
            <v>7602443</v>
          </cell>
          <cell r="B202" t="str">
            <v>CO0214-00</v>
          </cell>
          <cell r="C202">
            <v>1140903084</v>
          </cell>
          <cell r="D202" t="str">
            <v>CO0311-00</v>
          </cell>
        </row>
        <row r="203">
          <cell r="A203">
            <v>15171905</v>
          </cell>
          <cell r="B203" t="str">
            <v>CO0213-00</v>
          </cell>
          <cell r="C203">
            <v>1140820076</v>
          </cell>
          <cell r="D203" t="str">
            <v>CO0210-00</v>
          </cell>
        </row>
        <row r="204">
          <cell r="A204">
            <v>72053455</v>
          </cell>
          <cell r="B204" t="str">
            <v>CO0215-00</v>
          </cell>
          <cell r="C204">
            <v>1010143383</v>
          </cell>
          <cell r="D204" t="str">
            <v>CO0295-00</v>
          </cell>
        </row>
        <row r="205">
          <cell r="A205">
            <v>1064109944</v>
          </cell>
          <cell r="B205" t="str">
            <v>CO0216-00</v>
          </cell>
          <cell r="C205">
            <v>1048206369</v>
          </cell>
          <cell r="D205" t="str">
            <v>CO0141-00</v>
          </cell>
        </row>
        <row r="206">
          <cell r="A206">
            <v>1129542694</v>
          </cell>
          <cell r="B206" t="str">
            <v>CO0272-00</v>
          </cell>
          <cell r="C206">
            <v>1140903084</v>
          </cell>
          <cell r="D206" t="str">
            <v>CO0311-00</v>
          </cell>
        </row>
        <row r="207">
          <cell r="A207">
            <v>1140842286</v>
          </cell>
          <cell r="B207" t="str">
            <v>CO0345-00</v>
          </cell>
          <cell r="C207">
            <v>1129508534</v>
          </cell>
          <cell r="D207" t="str">
            <v>CO0145-00</v>
          </cell>
        </row>
        <row r="208">
          <cell r="A208">
            <v>1121897993</v>
          </cell>
          <cell r="B208" t="str">
            <v>CO0300-00</v>
          </cell>
          <cell r="C208">
            <v>17342935</v>
          </cell>
          <cell r="D208" t="str">
            <v>CO0084-00</v>
          </cell>
        </row>
        <row r="209">
          <cell r="A209">
            <v>1112222321</v>
          </cell>
          <cell r="B209" t="str">
            <v>CO0247-00</v>
          </cell>
          <cell r="C209">
            <v>6240341</v>
          </cell>
          <cell r="D209" t="str">
            <v>CO0088-00</v>
          </cell>
        </row>
        <row r="210">
          <cell r="A210">
            <v>16274191</v>
          </cell>
          <cell r="B210" t="str">
            <v>CO0255-00</v>
          </cell>
          <cell r="C210">
            <v>9694234</v>
          </cell>
          <cell r="D210" t="str">
            <v>CO0043-00</v>
          </cell>
        </row>
        <row r="211">
          <cell r="A211">
            <v>1140826797</v>
          </cell>
          <cell r="B211" t="str">
            <v>CO0312-00</v>
          </cell>
          <cell r="C211">
            <v>22734643</v>
          </cell>
          <cell r="D211" t="str">
            <v>CO0258-00</v>
          </cell>
        </row>
        <row r="212">
          <cell r="A212">
            <v>1043021906</v>
          </cell>
          <cell r="B212" t="str">
            <v>CO0251-00</v>
          </cell>
          <cell r="C212">
            <v>1480786164358140</v>
          </cell>
          <cell r="D212" t="str">
            <v>F1</v>
          </cell>
        </row>
        <row r="213">
          <cell r="A213">
            <v>1112218508</v>
          </cell>
          <cell r="B213" t="str">
            <v>CO0379-00</v>
          </cell>
          <cell r="C213">
            <v>6240341</v>
          </cell>
          <cell r="D213" t="str">
            <v>CO0088-00</v>
          </cell>
        </row>
        <row r="214">
          <cell r="A214">
            <v>1065615296</v>
          </cell>
          <cell r="B214" t="str">
            <v>CO0222-00</v>
          </cell>
          <cell r="C214">
            <v>10898718</v>
          </cell>
          <cell r="D214" t="str">
            <v>CO0166-00</v>
          </cell>
        </row>
        <row r="215">
          <cell r="A215">
            <v>1035283426</v>
          </cell>
          <cell r="B215" t="str">
            <v>CO0385-00</v>
          </cell>
          <cell r="C215">
            <v>1048206369</v>
          </cell>
          <cell r="D215" t="str">
            <v>CO0141-00</v>
          </cell>
        </row>
        <row r="216">
          <cell r="A216">
            <v>1122400773</v>
          </cell>
          <cell r="B216" t="str">
            <v>CO0223-00</v>
          </cell>
          <cell r="C216">
            <v>10898718</v>
          </cell>
          <cell r="D216" t="str">
            <v>CO0166-00</v>
          </cell>
        </row>
      </sheetData>
      <sheetData sheetId="1"/>
    </sheetDataSet>
  </externalBook>
</externalLink>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in, Maria" refreshedDate="45702.682551388891" createdVersion="8" refreshedVersion="8" minRefreshableVersion="3" recordCount="250" xr:uid="{05571F26-149D-4267-BBDA-1E1A7156E48D}">
  <cacheSource type="worksheet">
    <worksheetSource ref="A4:G254" sheet="Listado"/>
  </cacheSource>
  <cacheFields count="7">
    <cacheField name="Item" numFmtId="167">
      <sharedItems containsSemiMixedTypes="0" containsString="0" containsNumber="1" containsInteger="1" minValue="1" maxValue="250"/>
    </cacheField>
    <cacheField name="Cedula" numFmtId="0">
      <sharedItems containsMixedTypes="1" containsNumber="1" containsInteger="1" minValue="686376" maxValue="1234890079"/>
    </cacheField>
    <cacheField name="Nombre" numFmtId="0">
      <sharedItems/>
    </cacheField>
    <cacheField name="C. Costo" numFmtId="0">
      <sharedItems count="29">
        <s v="CO_1634"/>
        <s v="CO_1624"/>
        <s v="CO_1640"/>
        <s v="CO_1618"/>
        <s v="CO_1696"/>
        <s v="CO_1693"/>
        <s v="CO_1639"/>
        <s v="CO_167602"/>
        <s v="CO_1692"/>
        <s v="CO_1619"/>
        <s v="CO_1642"/>
        <s v="CO_1612"/>
        <s v="CO_1694"/>
        <s v="CO_1670"/>
        <s v="CO_1688"/>
        <s v="CO_1699"/>
        <s v="CO_1626"/>
        <s v="CO_167701"/>
        <s v="CO_1690"/>
        <s v="CO_1674"/>
        <s v="CO_1676"/>
        <s v="CO_1678"/>
        <s v="CO_1627"/>
        <s v="CO_1631"/>
        <s v="CO_1689"/>
        <s v="CO_1635"/>
        <s v="CO_1698"/>
        <s v="CO_1675"/>
        <s v="CO_1641"/>
      </sharedItems>
    </cacheField>
    <cacheField name="Nombre C. Costo" numFmtId="0">
      <sharedItems count="31">
        <s v="DRUMMOND"/>
        <s v="MAYAGUEZ"/>
        <s v="BARRANQUILLA PORT"/>
        <s v="CALENTURITAS"/>
        <s v="MTG KTCOL"/>
        <s v="LOGISTICA Y SERVICIOS"/>
        <s v="UNDER GROUND SERVICES"/>
        <s v="COMERCIAL COSTA (S)"/>
        <s v="GRH"/>
        <s v="EQUIPO LIVIANO"/>
        <s v="ECUADOR"/>
        <s v="CARBONES DEL CERREJON"/>
        <s v="DRUMMOND RENTING"/>
        <s v="FINANCIERA &amp; IT"/>
        <s v="COMERCIAL CORPORATIVO"/>
        <s v="TOMS LATAM"/>
        <s v="PITCREW GLOBAL"/>
        <s v="DRUMMOND PORT"/>
        <s v="REPUBLICA DOMINICANA"/>
        <s v="COMERCIAL ANTIOQUIA (C)"/>
        <s v="GERENCIAL"/>
        <s v="COMERCIAL BOGOTA"/>
        <s v="COMERCIAL COSTA (C)"/>
        <s v="ANTIOQUIA MINING"/>
        <s v="CERROMATOSO"/>
        <s v="SERVITECA"/>
        <s v="BUSSINES INTELLIGENCE DATA GLOBAL"/>
        <s v="SURINAM"/>
        <s v="TOMS GLOBAL"/>
        <s v="COMERCIAL VALLE"/>
        <s v="BUENAVENTURA PORT"/>
      </sharedItems>
    </cacheField>
    <cacheField name="CANTIDAD" numFmtId="0">
      <sharedItems containsSemiMixedTypes="0" containsString="0" containsNumber="1" containsInteger="1" minValue="1" maxValue="36" count="2">
        <n v="1"/>
        <n v="36"/>
      </sharedItems>
    </cacheField>
    <cacheField name="VALOR" numFmtId="170">
      <sharedItems containsSemiMixedTypes="0" containsString="0" containsNumber="1" containsInteger="1" minValue="53350" maxValue="19206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50">
  <r>
    <n v="1"/>
    <n v="1119838815"/>
    <s v="ACOSTA MAESTRE JAVIER ANDRES"/>
    <x v="0"/>
    <x v="0"/>
    <x v="0"/>
    <n v="53350"/>
  </r>
  <r>
    <n v="2"/>
    <n v="16280800"/>
    <s v="AGUIRRE PAEZ JAVIER ALEJANDRO"/>
    <x v="1"/>
    <x v="1"/>
    <x v="0"/>
    <n v="53350"/>
  </r>
  <r>
    <n v="3"/>
    <n v="1143264534"/>
    <s v="ALGARIN TORRES RONALDO"/>
    <x v="2"/>
    <x v="2"/>
    <x v="0"/>
    <n v="53350"/>
  </r>
  <r>
    <n v="4"/>
    <n v="80849983"/>
    <s v="ALVAREZ ANAYA LUIS FERNANDO"/>
    <x v="0"/>
    <x v="0"/>
    <x v="0"/>
    <n v="53350"/>
  </r>
  <r>
    <n v="5"/>
    <n v="1120740006"/>
    <s v="AMAYA ARANGO JOSE ANTONIO"/>
    <x v="3"/>
    <x v="3"/>
    <x v="0"/>
    <n v="53350"/>
  </r>
  <r>
    <n v="6"/>
    <n v="1065601898"/>
    <s v="ANGARITA ROJAS JORGE LUIS"/>
    <x v="4"/>
    <x v="4"/>
    <x v="0"/>
    <n v="53350"/>
  </r>
  <r>
    <n v="7"/>
    <n v="22734643"/>
    <s v="AREVALO DE AVILA DAYILE DARI"/>
    <x v="5"/>
    <x v="5"/>
    <x v="0"/>
    <n v="53350"/>
  </r>
  <r>
    <n v="8"/>
    <n v="1118807428"/>
    <s v="AREVALO PALMEZANO FREDDY JAVIER"/>
    <x v="0"/>
    <x v="0"/>
    <x v="0"/>
    <n v="53350"/>
  </r>
  <r>
    <n v="9"/>
    <n v="5164520"/>
    <s v="AROCHA CUJIA RICHARD FIDEL"/>
    <x v="0"/>
    <x v="0"/>
    <x v="0"/>
    <n v="53350"/>
  </r>
  <r>
    <n v="10"/>
    <n v="1064797134"/>
    <s v="ARRIETA DE LA CRUZ FABIAN ALBERTO"/>
    <x v="0"/>
    <x v="0"/>
    <x v="0"/>
    <n v="53350"/>
  </r>
  <r>
    <n v="11"/>
    <n v="8799715"/>
    <s v="ARROYO ARAGON ROBINSON JORGE"/>
    <x v="6"/>
    <x v="6"/>
    <x v="0"/>
    <n v="53350"/>
  </r>
  <r>
    <n v="12"/>
    <n v="1065607059"/>
    <s v="AVENDANO MOVILLA CARLOS ALBERTO"/>
    <x v="0"/>
    <x v="0"/>
    <x v="0"/>
    <n v="53350"/>
  </r>
  <r>
    <n v="13"/>
    <n v="1028015642"/>
    <s v="AVILA FUENTES LUIS ALBERTO"/>
    <x v="7"/>
    <x v="7"/>
    <x v="0"/>
    <n v="53350"/>
  </r>
  <r>
    <n v="14"/>
    <n v="1113516654"/>
    <s v="BADOS RAYO JOSE MANUEL"/>
    <x v="1"/>
    <x v="1"/>
    <x v="0"/>
    <n v="53350"/>
  </r>
  <r>
    <n v="15"/>
    <n v="1121334652"/>
    <s v="BAQUERO CAMPO MIGUEL YOBANIS"/>
    <x v="6"/>
    <x v="6"/>
    <x v="0"/>
    <n v="53350"/>
  </r>
  <r>
    <n v="16"/>
    <n v="12693378"/>
    <s v="BARRETO JIMENEZ EDGARDO JAVIER"/>
    <x v="3"/>
    <x v="3"/>
    <x v="0"/>
    <n v="53350"/>
  </r>
  <r>
    <n v="17"/>
    <n v="88211486"/>
    <s v="BECERRA PEREZ NELSON AMADO"/>
    <x v="0"/>
    <x v="0"/>
    <x v="0"/>
    <n v="53350"/>
  </r>
  <r>
    <n v="18"/>
    <n v="72203630"/>
    <s v="BELENO BOLANO ARMANDO"/>
    <x v="8"/>
    <x v="8"/>
    <x v="0"/>
    <n v="53350"/>
  </r>
  <r>
    <n v="19"/>
    <n v="74187649"/>
    <s v="BELLO OJEDA HECTOR ALEXIS"/>
    <x v="9"/>
    <x v="9"/>
    <x v="0"/>
    <n v="53350"/>
  </r>
  <r>
    <n v="20"/>
    <n v="1065608204"/>
    <s v="BELTRAN VEGA MARCO ANTONIO"/>
    <x v="0"/>
    <x v="0"/>
    <x v="0"/>
    <n v="53350"/>
  </r>
  <r>
    <n v="21"/>
    <n v="1065584800"/>
    <s v="BETIN GAMEZ EDIER ENRIQUE"/>
    <x v="0"/>
    <x v="0"/>
    <x v="0"/>
    <n v="53350"/>
  </r>
  <r>
    <n v="22"/>
    <n v="72238196"/>
    <s v="BRITO SAURITH ELKIS"/>
    <x v="10"/>
    <x v="10"/>
    <x v="0"/>
    <n v="53350"/>
  </r>
  <r>
    <n v="23"/>
    <n v="7604762"/>
    <s v="BROCHERO GARRIDO GABRIEL ANTONIO"/>
    <x v="0"/>
    <x v="0"/>
    <x v="0"/>
    <n v="53350"/>
  </r>
  <r>
    <n v="24"/>
    <n v="1129532618"/>
    <s v="BUELVAS ESTRADA JOHANIS PAOLA"/>
    <x v="8"/>
    <x v="8"/>
    <x v="0"/>
    <n v="53350"/>
  </r>
  <r>
    <n v="25"/>
    <n v="72199572"/>
    <s v="CAICEDO CEBALLO DAVID ENRIQUE"/>
    <x v="5"/>
    <x v="5"/>
    <x v="0"/>
    <n v="53350"/>
  </r>
  <r>
    <n v="26"/>
    <n v="72343449"/>
    <s v="CAMACHO GALVIS DANIEL EDUARDO"/>
    <x v="11"/>
    <x v="11"/>
    <x v="0"/>
    <n v="53350"/>
  </r>
  <r>
    <n v="27"/>
    <n v="1045726184"/>
    <s v="CAMPO VILLANUEVA LAURA VANESSA"/>
    <x v="5"/>
    <x v="5"/>
    <x v="0"/>
    <n v="53350"/>
  </r>
  <r>
    <n v="28"/>
    <n v="1065811707"/>
    <s v="CANTILLO BALLESTEROS RAFAEL RICARDO"/>
    <x v="0"/>
    <x v="0"/>
    <x v="0"/>
    <n v="53350"/>
  </r>
  <r>
    <n v="29"/>
    <n v="1065583005"/>
    <s v="CARDONA DE ANGEL JHON CRISTIAN"/>
    <x v="0"/>
    <x v="0"/>
    <x v="0"/>
    <n v="53350"/>
  </r>
  <r>
    <n v="30"/>
    <n v="1114883174"/>
    <s v="CARDONA WILSON ANDRES"/>
    <x v="1"/>
    <x v="1"/>
    <x v="0"/>
    <n v="53350"/>
  </r>
  <r>
    <n v="31"/>
    <n v="1065565202"/>
    <s v="CARDOZO CORTINA JUAN GABRIEL"/>
    <x v="0"/>
    <x v="12"/>
    <x v="0"/>
    <n v="53350"/>
  </r>
  <r>
    <n v="32"/>
    <n v="77163270"/>
    <s v="CARO MANJARREZ JANIER ALCIDES"/>
    <x v="0"/>
    <x v="0"/>
    <x v="0"/>
    <n v="53350"/>
  </r>
  <r>
    <n v="33"/>
    <n v="1042447428"/>
    <s v="CASTELLANO GONZALEZ MARIA ALEJANDRA"/>
    <x v="12"/>
    <x v="13"/>
    <x v="0"/>
    <n v="53350"/>
  </r>
  <r>
    <n v="34"/>
    <n v="1064118593"/>
    <s v="CASTILLO DE ANGEL ANDRES URIEL"/>
    <x v="0"/>
    <x v="0"/>
    <x v="0"/>
    <n v="53350"/>
  </r>
  <r>
    <n v="35"/>
    <n v="1065571674"/>
    <s v="CASTRILLO MARTINEZ ROBERTO CARLOS"/>
    <x v="0"/>
    <x v="0"/>
    <x v="0"/>
    <n v="53350"/>
  </r>
  <r>
    <n v="36"/>
    <n v="1064109238"/>
    <s v="CASTRO CARO RICARDO"/>
    <x v="0"/>
    <x v="0"/>
    <x v="0"/>
    <n v="53350"/>
  </r>
  <r>
    <n v="37"/>
    <n v="1083432377"/>
    <s v="CASTRO FONSECA DEIMER JOSE"/>
    <x v="12"/>
    <x v="13"/>
    <x v="0"/>
    <n v="53350"/>
  </r>
  <r>
    <n v="38"/>
    <n v="9694234"/>
    <s v="CAVIEDES TORRES SERGIO ANDRES"/>
    <x v="13"/>
    <x v="14"/>
    <x v="0"/>
    <n v="53350"/>
  </r>
  <r>
    <n v="39"/>
    <n v="1140863312"/>
    <s v="CELEDON ROCHA LUIS ALFONSO"/>
    <x v="14"/>
    <x v="15"/>
    <x v="0"/>
    <n v="53350"/>
  </r>
  <r>
    <n v="40"/>
    <n v="8791845"/>
    <s v="CELIN MARQUEZ ANIBAL ANTONIO"/>
    <x v="6"/>
    <x v="6"/>
    <x v="0"/>
    <n v="53350"/>
  </r>
  <r>
    <n v="41"/>
    <n v="1002154345"/>
    <s v="CENTENO POLO GISSEL CAROLINA"/>
    <x v="15"/>
    <x v="16"/>
    <x v="0"/>
    <n v="53350"/>
  </r>
  <r>
    <n v="42"/>
    <n v="1048281270"/>
    <s v="CERPAS RIVERA DEIBIS"/>
    <x v="2"/>
    <x v="2"/>
    <x v="0"/>
    <n v="53350"/>
  </r>
  <r>
    <n v="43"/>
    <n v="77191463"/>
    <s v="CESPEDES ORTEGON OMAR HUMBERTO"/>
    <x v="6"/>
    <x v="6"/>
    <x v="0"/>
    <n v="53350"/>
  </r>
  <r>
    <n v="44"/>
    <n v="1010143383"/>
    <s v="CHAMORRO ECKER LUIS ANGEL"/>
    <x v="0"/>
    <x v="17"/>
    <x v="0"/>
    <n v="53350"/>
  </r>
  <r>
    <n v="45"/>
    <n v="1113660395"/>
    <s v="COLORADO ZUNIGA GUSTAVO ADOLFO"/>
    <x v="1"/>
    <x v="1"/>
    <x v="0"/>
    <n v="53350"/>
  </r>
  <r>
    <n v="46"/>
    <n v="73549174"/>
    <s v="CONTRERAS AGUILAR LUIS MIGUEL"/>
    <x v="0"/>
    <x v="0"/>
    <x v="0"/>
    <n v="53350"/>
  </r>
  <r>
    <n v="47"/>
    <n v="12523280"/>
    <s v="CORONEL QUINTERO JAVIER"/>
    <x v="0"/>
    <x v="0"/>
    <x v="0"/>
    <n v="53350"/>
  </r>
  <r>
    <n v="48"/>
    <n v="1064112298"/>
    <s v="CUBILLOS ARDILA JHON EDINSON"/>
    <x v="0"/>
    <x v="0"/>
    <x v="0"/>
    <n v="53350"/>
  </r>
  <r>
    <n v="49"/>
    <n v="19600860"/>
    <s v="CUELLO ANGULO JOHANS"/>
    <x v="0"/>
    <x v="0"/>
    <x v="0"/>
    <n v="53350"/>
  </r>
  <r>
    <n v="50"/>
    <n v="15186483"/>
    <s v="CUELLO MAESTRE YOHAN DAVID"/>
    <x v="0"/>
    <x v="0"/>
    <x v="0"/>
    <n v="53350"/>
  </r>
  <r>
    <n v="51"/>
    <n v="84038725"/>
    <s v="CUJIA GUERRA YIMIS ALFONSO"/>
    <x v="0"/>
    <x v="0"/>
    <x v="0"/>
    <n v="53350"/>
  </r>
  <r>
    <n v="52"/>
    <n v="1064106963"/>
    <s v="DAVILA VIDES OILVER"/>
    <x v="6"/>
    <x v="6"/>
    <x v="0"/>
    <n v="53350"/>
  </r>
  <r>
    <n v="53"/>
    <n v="1064110851"/>
    <s v="DAZA REYES FERNANDO MIGUEL JOSE"/>
    <x v="0"/>
    <x v="0"/>
    <x v="0"/>
    <n v="53350"/>
  </r>
  <r>
    <n v="54"/>
    <n v="72053887"/>
    <s v="DE LA CRUZ BELENO LUIS EDUARDO"/>
    <x v="2"/>
    <x v="2"/>
    <x v="0"/>
    <n v="53350"/>
  </r>
  <r>
    <n v="55"/>
    <n v="1143446859"/>
    <s v="DE LA HOZ ZUNIGA LUZ MARIA"/>
    <x v="12"/>
    <x v="13"/>
    <x v="0"/>
    <n v="53350"/>
  </r>
  <r>
    <n v="56"/>
    <n v="1065894862"/>
    <s v="DEL VALLE PALLARES CRISTIAN CAMILO"/>
    <x v="10"/>
    <x v="10"/>
    <x v="0"/>
    <n v="53350"/>
  </r>
  <r>
    <n v="57"/>
    <n v="17973946"/>
    <s v="DIAZ ACOSTA EDILBERTO"/>
    <x v="0"/>
    <x v="0"/>
    <x v="0"/>
    <n v="53350"/>
  </r>
  <r>
    <n v="58"/>
    <n v="17976420"/>
    <s v="DIAZ GUERRA EVER ENRIQUE"/>
    <x v="0"/>
    <x v="0"/>
    <x v="0"/>
    <n v="53350"/>
  </r>
  <r>
    <n v="59"/>
    <n v="1113521654"/>
    <s v="DIAZ OVIEDO LEONARDO ALEXIS"/>
    <x v="1"/>
    <x v="1"/>
    <x v="0"/>
    <n v="53350"/>
  </r>
  <r>
    <n v="60"/>
    <n v="1112222284"/>
    <s v="ESCOBAR BETANCOURT GONZALO ADOLFO"/>
    <x v="1"/>
    <x v="1"/>
    <x v="0"/>
    <n v="53350"/>
  </r>
  <r>
    <n v="61"/>
    <n v="1065614635"/>
    <s v="ESCOBAR LOPEZ CARLOS JULIO"/>
    <x v="0"/>
    <x v="0"/>
    <x v="0"/>
    <n v="53350"/>
  </r>
  <r>
    <n v="62"/>
    <n v="1004374364"/>
    <s v="ESPANA HERRERA LUIS ALEJANDRO"/>
    <x v="6"/>
    <x v="6"/>
    <x v="0"/>
    <n v="53350"/>
  </r>
  <r>
    <n v="63"/>
    <n v="1002970416"/>
    <s v="FERNANDEZ CANTERO ANGY LORENA"/>
    <x v="1"/>
    <x v="1"/>
    <x v="0"/>
    <n v="53350"/>
  </r>
  <r>
    <n v="64"/>
    <n v="1065613418"/>
    <s v="FERNANDEZ FONTALVO DIDIER FABIAN"/>
    <x v="0"/>
    <x v="0"/>
    <x v="0"/>
    <n v="53350"/>
  </r>
  <r>
    <n v="65"/>
    <n v="1143470162"/>
    <s v="FORTICH TORRES FRANKLIN DAVID"/>
    <x v="16"/>
    <x v="18"/>
    <x v="0"/>
    <n v="53350"/>
  </r>
  <r>
    <n v="66"/>
    <n v="84038453"/>
    <s v="FRAGOZO DIAZ JOSE GREGORIO"/>
    <x v="0"/>
    <x v="0"/>
    <x v="0"/>
    <n v="53350"/>
  </r>
  <r>
    <n v="67"/>
    <n v="1064114760"/>
    <s v="FUENTES MENDEZ DEIVER ALFONSO"/>
    <x v="0"/>
    <x v="0"/>
    <x v="0"/>
    <n v="53350"/>
  </r>
  <r>
    <n v="68"/>
    <n v="72269253"/>
    <s v="GALEANO CARBONELL DEWYTH"/>
    <x v="12"/>
    <x v="13"/>
    <x v="0"/>
    <n v="53350"/>
  </r>
  <r>
    <n v="69"/>
    <n v="1079936495"/>
    <s v="GAMARRA BRIEVA FERNANDO JOSE"/>
    <x v="17"/>
    <x v="19"/>
    <x v="0"/>
    <n v="53350"/>
  </r>
  <r>
    <n v="70"/>
    <n v="12603073"/>
    <s v="GARCIA CASTENEDA LEOPOLDO"/>
    <x v="0"/>
    <x v="0"/>
    <x v="0"/>
    <n v="53350"/>
  </r>
  <r>
    <n v="71"/>
    <n v="1065986941"/>
    <s v="GARCIA GOMEZ BLADIMIR"/>
    <x v="0"/>
    <x v="0"/>
    <x v="0"/>
    <n v="53350"/>
  </r>
  <r>
    <n v="72"/>
    <n v="12522871"/>
    <s v="GARCIA MOLINA WILMER"/>
    <x v="0"/>
    <x v="0"/>
    <x v="0"/>
    <n v="53350"/>
  </r>
  <r>
    <n v="73"/>
    <n v="1084729864"/>
    <s v="GARCIA MUNIVE PIEDAD MILENA"/>
    <x v="0"/>
    <x v="0"/>
    <x v="0"/>
    <n v="53350"/>
  </r>
  <r>
    <n v="74"/>
    <n v="17342935"/>
    <s v="GARCIA ROSSI DIEGO LUIS"/>
    <x v="18"/>
    <x v="20"/>
    <x v="0"/>
    <n v="53350"/>
  </r>
  <r>
    <n v="75"/>
    <n v="80743874"/>
    <s v="GARZON RUIZ SAUL EFRAIN"/>
    <x v="19"/>
    <x v="21"/>
    <x v="0"/>
    <n v="53350"/>
  </r>
  <r>
    <n v="76"/>
    <n v="1112220752"/>
    <s v="GAVIRIA RODRIGUEZ ADRIAN MAURICIO"/>
    <x v="1"/>
    <x v="1"/>
    <x v="0"/>
    <n v="53350"/>
  </r>
  <r>
    <n v="77"/>
    <n v="6240341"/>
    <s v="GOMEZ LOPEZ WILSON ALBERTO"/>
    <x v="1"/>
    <x v="1"/>
    <x v="0"/>
    <n v="53350"/>
  </r>
  <r>
    <n v="78"/>
    <n v="1113512178"/>
    <s v="GONZALEZ ALEJANDRO"/>
    <x v="1"/>
    <x v="1"/>
    <x v="0"/>
    <n v="53350"/>
  </r>
  <r>
    <n v="79"/>
    <n v="84038935"/>
    <s v="GUERRA PLATA JAIME ENRIQUE"/>
    <x v="0"/>
    <x v="0"/>
    <x v="0"/>
    <n v="53350"/>
  </r>
  <r>
    <n v="80"/>
    <n v="5135224"/>
    <s v="GUERRERO CASTILLA LUIS DAVID"/>
    <x v="0"/>
    <x v="0"/>
    <x v="0"/>
    <n v="53350"/>
  </r>
  <r>
    <n v="81"/>
    <n v="72000737"/>
    <s v="GUERRERO DE ORO JOHNNY RAFAEL"/>
    <x v="12"/>
    <x v="13"/>
    <x v="0"/>
    <n v="53350"/>
  </r>
  <r>
    <n v="82"/>
    <n v="79655840"/>
    <s v="GUEVARA AMEZQUITA FELIX ALFONSO"/>
    <x v="20"/>
    <x v="22"/>
    <x v="0"/>
    <n v="53350"/>
  </r>
  <r>
    <n v="83"/>
    <n v="1143470054"/>
    <s v="GUTIERREZ TROCHA MOISES DAVID"/>
    <x v="0"/>
    <x v="0"/>
    <x v="0"/>
    <n v="53350"/>
  </r>
  <r>
    <n v="84"/>
    <n v="1065824827"/>
    <s v="HERRERA FERNANDEZ OMAR DAVID"/>
    <x v="0"/>
    <x v="0"/>
    <x v="0"/>
    <n v="53350"/>
  </r>
  <r>
    <n v="85"/>
    <n v="1001398527"/>
    <s v="HURTADO HIGUITA ANA MARIA"/>
    <x v="6"/>
    <x v="6"/>
    <x v="0"/>
    <n v="53350"/>
  </r>
  <r>
    <n v="86"/>
    <n v="85458242"/>
    <s v="JARAMILLO CASTANO FERNAN DE JESUS"/>
    <x v="0"/>
    <x v="0"/>
    <x v="0"/>
    <n v="53350"/>
  </r>
  <r>
    <n v="87"/>
    <n v="77153948"/>
    <s v="JIMENEZ BOLANOS EDILBERTO RAFAEL"/>
    <x v="0"/>
    <x v="0"/>
    <x v="0"/>
    <n v="53350"/>
  </r>
  <r>
    <n v="88"/>
    <n v="1234092017"/>
    <s v="LIZCANO SALGUEDO DANIEL MOISES"/>
    <x v="2"/>
    <x v="2"/>
    <x v="0"/>
    <n v="53350"/>
  </r>
  <r>
    <n v="89"/>
    <n v="1064800649"/>
    <s v="LOPEZ GARCIA DANIEL ALBERTO"/>
    <x v="0"/>
    <x v="0"/>
    <x v="0"/>
    <n v="53350"/>
  </r>
  <r>
    <n v="90"/>
    <n v="1064793574"/>
    <s v="LOPEZ GUTIERREZ JOSE NOLBERTO"/>
    <x v="0"/>
    <x v="0"/>
    <x v="0"/>
    <n v="53350"/>
  </r>
  <r>
    <n v="91"/>
    <n v="1065654663"/>
    <s v="LOZANO DE ANGEL ALFONSO DAVID"/>
    <x v="0"/>
    <x v="0"/>
    <x v="0"/>
    <n v="53350"/>
  </r>
  <r>
    <n v="92"/>
    <n v="1119836593"/>
    <s v="MAESTRE ARIAS JAIFER RAFAEL"/>
    <x v="0"/>
    <x v="0"/>
    <x v="0"/>
    <n v="53350"/>
  </r>
  <r>
    <n v="93"/>
    <n v="1042431835"/>
    <s v="MARIN CHAMORRO HENRY ARCESIO"/>
    <x v="0"/>
    <x v="0"/>
    <x v="0"/>
    <n v="53350"/>
  </r>
  <r>
    <n v="94"/>
    <n v="1140855399"/>
    <s v="MARIN OTERO MARIA DE JESUS"/>
    <x v="8"/>
    <x v="8"/>
    <x v="0"/>
    <n v="53350"/>
  </r>
  <r>
    <n v="95"/>
    <n v="36574021"/>
    <s v="MARTINEZ ANGULO MARIA CRISTINA"/>
    <x v="6"/>
    <x v="6"/>
    <x v="0"/>
    <n v="53350"/>
  </r>
  <r>
    <n v="96"/>
    <n v="84103870"/>
    <s v="MARTINEZ BERMUDEZ LUIS GERARDO"/>
    <x v="0"/>
    <x v="0"/>
    <x v="0"/>
    <n v="53350"/>
  </r>
  <r>
    <n v="97"/>
    <n v="52719820"/>
    <s v="MARTINEZ GIL MARIA CRISTINA"/>
    <x v="3"/>
    <x v="3"/>
    <x v="0"/>
    <n v="53350"/>
  </r>
  <r>
    <n v="98"/>
    <n v="72225413"/>
    <s v="MARTINEZ LOPEZ JUAN CARLOS"/>
    <x v="3"/>
    <x v="3"/>
    <x v="0"/>
    <n v="53350"/>
  </r>
  <r>
    <n v="99"/>
    <n v="1065998882"/>
    <s v="MARTINEZ MADRID JOSE ANGEL"/>
    <x v="0"/>
    <x v="0"/>
    <x v="0"/>
    <n v="53350"/>
  </r>
  <r>
    <n v="100"/>
    <n v="1064115089"/>
    <s v="MARTINEZ MENDOZA SERGIO ANDRES"/>
    <x v="0"/>
    <x v="0"/>
    <x v="0"/>
    <n v="53350"/>
  </r>
  <r>
    <n v="101"/>
    <n v="1064793358"/>
    <s v="MARTINEZ NOBLES JAIR YOVANIS"/>
    <x v="0"/>
    <x v="0"/>
    <x v="0"/>
    <n v="53350"/>
  </r>
  <r>
    <n v="102"/>
    <n v="1120743310"/>
    <s v="MARTINEZ PEREZ JORGE USBERTO"/>
    <x v="0"/>
    <x v="0"/>
    <x v="0"/>
    <n v="53350"/>
  </r>
  <r>
    <n v="103"/>
    <n v="72045393"/>
    <s v="MATOS GALLARDO ALIXANDRO"/>
    <x v="5"/>
    <x v="5"/>
    <x v="0"/>
    <n v="53350"/>
  </r>
  <r>
    <n v="104"/>
    <n v="1018511082"/>
    <s v="MATUTE BALLESTAS JUAN CAMILO"/>
    <x v="0"/>
    <x v="12"/>
    <x v="0"/>
    <n v="53350"/>
  </r>
  <r>
    <n v="105"/>
    <n v="1234096615"/>
    <s v="MEJIA LOAIZA ANDRES DAVID"/>
    <x v="15"/>
    <x v="16"/>
    <x v="0"/>
    <n v="53350"/>
  </r>
  <r>
    <n v="106"/>
    <n v="72178303"/>
    <s v="MEJIA NAVARRO ALEXANDER"/>
    <x v="8"/>
    <x v="8"/>
    <x v="0"/>
    <n v="53350"/>
  </r>
  <r>
    <n v="107"/>
    <n v="77000229"/>
    <s v="MELENDEZ FLOREZ NILSON"/>
    <x v="0"/>
    <x v="0"/>
    <x v="0"/>
    <n v="53350"/>
  </r>
  <r>
    <n v="108"/>
    <n v="1064111875"/>
    <s v="MENDEZ VILLAMIZAR CARLOS ARTURO"/>
    <x v="6"/>
    <x v="6"/>
    <x v="0"/>
    <n v="53350"/>
  </r>
  <r>
    <n v="109"/>
    <n v="12523307"/>
    <s v="MENDOZA MARTINEZ JULIO MATIAS"/>
    <x v="6"/>
    <x v="6"/>
    <x v="0"/>
    <n v="53350"/>
  </r>
  <r>
    <n v="110"/>
    <n v="1120742355"/>
    <s v="MENDOZA RODRIGUEZ DEILMAR JOSE"/>
    <x v="0"/>
    <x v="0"/>
    <x v="0"/>
    <n v="53350"/>
  </r>
  <r>
    <n v="111"/>
    <n v="1065576754"/>
    <s v="MENDOZA SALAZAR JEISON FABIAN"/>
    <x v="0"/>
    <x v="0"/>
    <x v="0"/>
    <n v="53350"/>
  </r>
  <r>
    <n v="112"/>
    <n v="1064800654"/>
    <s v="MENESES SIERRA JOSE CARLOS"/>
    <x v="0"/>
    <x v="0"/>
    <x v="0"/>
    <n v="53350"/>
  </r>
  <r>
    <n v="113"/>
    <n v="8571112"/>
    <s v="MERCADO MERCADO ARISTIDES DE JESUS"/>
    <x v="6"/>
    <x v="6"/>
    <x v="0"/>
    <n v="53350"/>
  </r>
  <r>
    <n v="114"/>
    <n v="1140903084"/>
    <s v="MESA PARRA WILLIAM GUSTAVO"/>
    <x v="2"/>
    <x v="2"/>
    <x v="0"/>
    <n v="53350"/>
  </r>
  <r>
    <n v="115"/>
    <n v="1128104764"/>
    <s v="MEZA MERCADO LUIS FERNANDO"/>
    <x v="0"/>
    <x v="0"/>
    <x v="0"/>
    <n v="53350"/>
  </r>
  <r>
    <n v="116"/>
    <n v="1064796922"/>
    <s v="MEZA MORELO ANDRES"/>
    <x v="0"/>
    <x v="0"/>
    <x v="0"/>
    <n v="53350"/>
  </r>
  <r>
    <n v="117"/>
    <n v="7632639"/>
    <s v="MEZA ROMERO JAIME ALBERTO"/>
    <x v="0"/>
    <x v="0"/>
    <x v="0"/>
    <n v="53350"/>
  </r>
  <r>
    <n v="118"/>
    <n v="1048206369"/>
    <s v="MOLINA TILANO OSCAR DANIEL"/>
    <x v="21"/>
    <x v="23"/>
    <x v="0"/>
    <n v="53350"/>
  </r>
  <r>
    <n v="119"/>
    <n v="1113527904"/>
    <s v="MORA BARRERA JUAN DAVID"/>
    <x v="1"/>
    <x v="1"/>
    <x v="0"/>
    <n v="53350"/>
  </r>
  <r>
    <n v="120"/>
    <n v="1062805367"/>
    <s v="MORA DAZA NEILSO"/>
    <x v="7"/>
    <x v="7"/>
    <x v="0"/>
    <n v="53350"/>
  </r>
  <r>
    <n v="121"/>
    <n v="1065985225"/>
    <s v="MORALES QUIROZ VICTOR JULIO"/>
    <x v="0"/>
    <x v="0"/>
    <x v="0"/>
    <n v="53350"/>
  </r>
  <r>
    <n v="122"/>
    <n v="1067809980"/>
    <s v="MORON CALDERON LUIS ALBERTO"/>
    <x v="0"/>
    <x v="0"/>
    <x v="0"/>
    <n v="53350"/>
  </r>
  <r>
    <n v="123"/>
    <n v="85446055"/>
    <s v="MUGNO SIERRA JULIO ENRIQUE"/>
    <x v="0"/>
    <x v="0"/>
    <x v="0"/>
    <n v="53350"/>
  </r>
  <r>
    <n v="124"/>
    <n v="43663592"/>
    <s v="MUNOZ MONTOYA DORALBA"/>
    <x v="17"/>
    <x v="19"/>
    <x v="0"/>
    <n v="53350"/>
  </r>
  <r>
    <n v="125"/>
    <n v="84454934"/>
    <s v="NARVAEZ HINCAPIE JORGE ANIBAL"/>
    <x v="0"/>
    <x v="0"/>
    <x v="0"/>
    <n v="53350"/>
  </r>
  <r>
    <n v="126"/>
    <n v="17977262"/>
    <s v="NARVAEZ SALGADO JHON JAIRO"/>
    <x v="6"/>
    <x v="6"/>
    <x v="0"/>
    <n v="53350"/>
  </r>
  <r>
    <n v="127"/>
    <n v="93479019"/>
    <s v="NARVAEZ TRILLERAS LUIS CARLOS"/>
    <x v="19"/>
    <x v="21"/>
    <x v="0"/>
    <n v="53350"/>
  </r>
  <r>
    <n v="128"/>
    <n v="1003173858"/>
    <s v="NAVARRO MOJICA JOSE LEONARDO"/>
    <x v="0"/>
    <x v="0"/>
    <x v="0"/>
    <n v="53350"/>
  </r>
  <r>
    <n v="129"/>
    <n v="1065897739"/>
    <s v="NOVOA BALLESTEROS LUIS YORDANY"/>
    <x v="22"/>
    <x v="24"/>
    <x v="0"/>
    <n v="53350"/>
  </r>
  <r>
    <n v="130"/>
    <n v="73269182"/>
    <s v="OROZCO LLERENA WILSON ANTONIO"/>
    <x v="23"/>
    <x v="25"/>
    <x v="0"/>
    <n v="53350"/>
  </r>
  <r>
    <n v="131"/>
    <n v="73376944"/>
    <s v="OROZCO NOGUERA ATILIO ALFONSO"/>
    <x v="21"/>
    <x v="23"/>
    <x v="0"/>
    <n v="53350"/>
  </r>
  <r>
    <n v="132"/>
    <n v="1064120425"/>
    <s v="OSPINO TORRES KERVIN RAFAEL"/>
    <x v="6"/>
    <x v="6"/>
    <x v="0"/>
    <n v="53350"/>
  </r>
  <r>
    <n v="133"/>
    <n v="1082920445"/>
    <s v="PEREZ ALARCON OSCAR IVAN"/>
    <x v="0"/>
    <x v="17"/>
    <x v="0"/>
    <n v="53350"/>
  </r>
  <r>
    <n v="134"/>
    <n v="84090281"/>
    <s v="PEREZ GARAY EDINSON ENRIQUE"/>
    <x v="0"/>
    <x v="0"/>
    <x v="0"/>
    <n v="53350"/>
  </r>
  <r>
    <n v="135"/>
    <n v="10898718"/>
    <s v="PEREZ MENDOZA RAMON"/>
    <x v="0"/>
    <x v="0"/>
    <x v="0"/>
    <n v="53350"/>
  </r>
  <r>
    <n v="136"/>
    <n v="1064112207"/>
    <s v="PEREZ TAPIA ESNEIDER"/>
    <x v="0"/>
    <x v="0"/>
    <x v="0"/>
    <n v="53350"/>
  </r>
  <r>
    <n v="137"/>
    <n v="88284830"/>
    <s v="PEREZ TORRADO ALEXANDER"/>
    <x v="0"/>
    <x v="0"/>
    <x v="0"/>
    <n v="53350"/>
  </r>
  <r>
    <n v="138"/>
    <n v="1067720805"/>
    <s v="POLO MUNOZ CARLOS ALBEIRO"/>
    <x v="0"/>
    <x v="0"/>
    <x v="0"/>
    <n v="53350"/>
  </r>
  <r>
    <n v="139"/>
    <n v="84031777"/>
    <s v="PUSHAINA BLAS ANDRES"/>
    <x v="7"/>
    <x v="7"/>
    <x v="0"/>
    <n v="53350"/>
  </r>
  <r>
    <n v="140"/>
    <n v="1007387338"/>
    <s v="QUINTERO CUELLO ANDRES ALONSO"/>
    <x v="0"/>
    <x v="0"/>
    <x v="0"/>
    <n v="53350"/>
  </r>
  <r>
    <n v="141"/>
    <n v="1113536818"/>
    <s v="RAMIREZ CAICEDO JERSON FELIPE"/>
    <x v="1"/>
    <x v="1"/>
    <x v="0"/>
    <n v="53350"/>
  </r>
  <r>
    <n v="142"/>
    <n v="94469902"/>
    <s v="RECALDE ACOSTA WILMAR ALBEIRO"/>
    <x v="1"/>
    <x v="1"/>
    <x v="0"/>
    <n v="53350"/>
  </r>
  <r>
    <n v="143"/>
    <n v="1114888948"/>
    <s v="RESTREPO VALENCIA NAYLEN XIMENA"/>
    <x v="1"/>
    <x v="1"/>
    <x v="0"/>
    <n v="53350"/>
  </r>
  <r>
    <n v="144"/>
    <n v="77178367"/>
    <s v="RINCON QUINTERO ABEL"/>
    <x v="3"/>
    <x v="3"/>
    <x v="0"/>
    <n v="53350"/>
  </r>
  <r>
    <n v="145"/>
    <n v="1063283533"/>
    <s v="RODINO RICARDO JAIME"/>
    <x v="0"/>
    <x v="0"/>
    <x v="0"/>
    <n v="53350"/>
  </r>
  <r>
    <n v="146"/>
    <n v="1062811236"/>
    <s v="RODRIGUEZ RINCON DILSON"/>
    <x v="0"/>
    <x v="0"/>
    <x v="0"/>
    <n v="53350"/>
  </r>
  <r>
    <n v="147"/>
    <n v="1065833171"/>
    <s v="ROJAS ALVEAR RICARDO ANDRES"/>
    <x v="0"/>
    <x v="0"/>
    <x v="0"/>
    <n v="53350"/>
  </r>
  <r>
    <n v="148"/>
    <n v="1010240625"/>
    <s v="ROMERO SILVA ANDRES FELIPE"/>
    <x v="24"/>
    <x v="26"/>
    <x v="0"/>
    <n v="53350"/>
  </r>
  <r>
    <n v="149"/>
    <n v="1082241607"/>
    <s v="SALCEDO CABRERA SERGIO LUIS"/>
    <x v="0"/>
    <x v="0"/>
    <x v="0"/>
    <n v="53350"/>
  </r>
  <r>
    <n v="150"/>
    <n v="1048324757"/>
    <s v="SANCHEZ ACOSTA CHARLYS DUVAN"/>
    <x v="8"/>
    <x v="8"/>
    <x v="0"/>
    <n v="53350"/>
  </r>
  <r>
    <n v="151"/>
    <n v="1007413129"/>
    <s v="SANCHEZ FELIZZOLA ANDRES SEB"/>
    <x v="10"/>
    <x v="10"/>
    <x v="0"/>
    <n v="53350"/>
  </r>
  <r>
    <n v="152"/>
    <n v="84091183"/>
    <s v="SANCHEZ JIMENEZ LUIS CARLOS"/>
    <x v="0"/>
    <x v="0"/>
    <x v="0"/>
    <n v="53350"/>
  </r>
  <r>
    <n v="153"/>
    <n v="1143228894"/>
    <s v="SAYAS OSORIO JEFFERSON"/>
    <x v="0"/>
    <x v="0"/>
    <x v="0"/>
    <n v="53350"/>
  </r>
  <r>
    <n v="154"/>
    <n v="1066000645"/>
    <s v="SERNA GUARDIA DANIEL ENRIQUE"/>
    <x v="0"/>
    <x v="0"/>
    <x v="0"/>
    <n v="53350"/>
  </r>
  <r>
    <n v="155"/>
    <n v="79752570"/>
    <s v="SERRANO URREGO JHON RICHAR"/>
    <x v="25"/>
    <x v="27"/>
    <x v="0"/>
    <n v="53350"/>
  </r>
  <r>
    <n v="156"/>
    <n v="77156839"/>
    <s v="SIERRA MENESES GREGORIO ALBERTO"/>
    <x v="0"/>
    <x v="0"/>
    <x v="0"/>
    <n v="53350"/>
  </r>
  <r>
    <n v="157"/>
    <n v="46384484"/>
    <s v="SOLANO FIGUEROA JESSICA ALEJANDRA"/>
    <x v="0"/>
    <x v="0"/>
    <x v="0"/>
    <n v="53350"/>
  </r>
  <r>
    <n v="158"/>
    <n v="78698370"/>
    <s v="SOLERA COGOLLO CARMELO"/>
    <x v="5"/>
    <x v="5"/>
    <x v="0"/>
    <n v="53350"/>
  </r>
  <r>
    <n v="159"/>
    <n v="84095827"/>
    <s v="SOSA MEDINA BREINER FREISER"/>
    <x v="3"/>
    <x v="3"/>
    <x v="0"/>
    <n v="53350"/>
  </r>
  <r>
    <n v="160"/>
    <n v="1067722468"/>
    <s v="STEVENSON ZULETA IVAN FELIPE"/>
    <x v="21"/>
    <x v="23"/>
    <x v="0"/>
    <n v="53350"/>
  </r>
  <r>
    <n v="161"/>
    <n v="84095707"/>
    <s v="SUAREZ LEVETTE SORMELIS XAVIER"/>
    <x v="3"/>
    <x v="3"/>
    <x v="0"/>
    <n v="53350"/>
  </r>
  <r>
    <n v="162"/>
    <n v="1080015830"/>
    <s v="SUAREZ SUAREZ JOSUE DAVID"/>
    <x v="0"/>
    <x v="17"/>
    <x v="0"/>
    <n v="53350"/>
  </r>
  <r>
    <n v="163"/>
    <n v="1214746153"/>
    <s v="TABORDA ZAPATA JOHNER"/>
    <x v="7"/>
    <x v="7"/>
    <x v="0"/>
    <n v="53350"/>
  </r>
  <r>
    <n v="164"/>
    <n v="55224219"/>
    <s v="TOCORA ANDRADE LILIBETH MARIA"/>
    <x v="12"/>
    <x v="13"/>
    <x v="0"/>
    <n v="53350"/>
  </r>
  <r>
    <n v="165"/>
    <n v="1065817475"/>
    <s v="TORRES CUELLO ANDRES SEBASTIAN"/>
    <x v="0"/>
    <x v="0"/>
    <x v="0"/>
    <n v="53350"/>
  </r>
  <r>
    <n v="166"/>
    <n v="1004279958"/>
    <s v="TORRES MEDINA EMERSON RAFAEL"/>
    <x v="2"/>
    <x v="2"/>
    <x v="0"/>
    <n v="53350"/>
  </r>
  <r>
    <n v="167"/>
    <n v="1143225701"/>
    <s v="TORRES RIOS RODOLFO ANDRES"/>
    <x v="12"/>
    <x v="13"/>
    <x v="0"/>
    <n v="53350"/>
  </r>
  <r>
    <n v="168"/>
    <n v="1140820076"/>
    <s v="TORRES SALAMANCA EDGAR RICARDO"/>
    <x v="0"/>
    <x v="0"/>
    <x v="0"/>
    <n v="53350"/>
  </r>
  <r>
    <n v="169"/>
    <n v="1193292865"/>
    <s v="TOVAR ESCORCIA LEONARDO DANIEL"/>
    <x v="15"/>
    <x v="16"/>
    <x v="0"/>
    <n v="53350"/>
  </r>
  <r>
    <n v="170"/>
    <n v="1064109219"/>
    <s v="URSOLA ORTEGA ANDRES FELIPE"/>
    <x v="3"/>
    <x v="3"/>
    <x v="0"/>
    <n v="53350"/>
  </r>
  <r>
    <n v="171"/>
    <n v="15171905"/>
    <s v="VANEGAS GUTIERREZ JOSE ANGEL"/>
    <x v="0"/>
    <x v="0"/>
    <x v="0"/>
    <n v="53350"/>
  </r>
  <r>
    <n v="172"/>
    <n v="7602443"/>
    <s v="VANEGAS ROMERO ERWING RAFAEL"/>
    <x v="2"/>
    <x v="2"/>
    <x v="0"/>
    <n v="53350"/>
  </r>
  <r>
    <n v="173"/>
    <n v="72053455"/>
    <s v="VARELA VILLALOBOS RAFAEL ANTONIO"/>
    <x v="0"/>
    <x v="17"/>
    <x v="0"/>
    <n v="53350"/>
  </r>
  <r>
    <n v="174"/>
    <n v="1140842286"/>
    <s v="VARGAS MANOTAS JISELA MILAGROS"/>
    <x v="13"/>
    <x v="14"/>
    <x v="0"/>
    <n v="53350"/>
  </r>
  <r>
    <n v="175"/>
    <n v="1121897993"/>
    <s v="VASQUEZ ROSSI DANIEL FELIPE"/>
    <x v="26"/>
    <x v="28"/>
    <x v="0"/>
    <n v="53350"/>
  </r>
  <r>
    <n v="176"/>
    <n v="16274191"/>
    <s v="VERA VILLEGAS CARLOS FERNANDO"/>
    <x v="27"/>
    <x v="29"/>
    <x v="0"/>
    <n v="53350"/>
  </r>
  <r>
    <n v="177"/>
    <n v="1140826797"/>
    <s v="VERGARA MUNOZ STEFANI PAMELA"/>
    <x v="5"/>
    <x v="5"/>
    <x v="0"/>
    <n v="53350"/>
  </r>
  <r>
    <n v="178"/>
    <n v="1112218508"/>
    <s v="ZAMBRANO CUCHALA GUSTAVO ADOLFO"/>
    <x v="1"/>
    <x v="1"/>
    <x v="0"/>
    <n v="53350"/>
  </r>
  <r>
    <n v="179"/>
    <n v="1065615296"/>
    <s v="ZAMBRANO ROLON JORGE LUIS"/>
    <x v="0"/>
    <x v="0"/>
    <x v="0"/>
    <n v="53350"/>
  </r>
  <r>
    <n v="180"/>
    <n v="1035283426"/>
    <s v="ZAPATA TUBERQUIA ROCIO"/>
    <x v="6"/>
    <x v="6"/>
    <x v="0"/>
    <n v="53350"/>
  </r>
  <r>
    <n v="181"/>
    <n v="1122400773"/>
    <s v="ZUBIRIA DAZA RAFAEL RICARDO"/>
    <x v="0"/>
    <x v="0"/>
    <x v="0"/>
    <n v="53350"/>
  </r>
  <r>
    <n v="182"/>
    <n v="84076716"/>
    <s v="AGUDELO SANGREGORIO JAVIER"/>
    <x v="9"/>
    <x v="9"/>
    <x v="0"/>
    <n v="53350"/>
  </r>
  <r>
    <n v="183"/>
    <n v="17958337"/>
    <s v="MOLINA FONSECA JAIDER JOSE"/>
    <x v="0"/>
    <x v="0"/>
    <x v="0"/>
    <n v="53350"/>
  </r>
  <r>
    <n v="184"/>
    <n v="77091320"/>
    <s v="BROCHERO AVILA JHONNY HIDALGO"/>
    <x v="0"/>
    <x v="0"/>
    <x v="0"/>
    <n v="53350"/>
  </r>
  <r>
    <n v="185"/>
    <n v="1045708613"/>
    <s v="BRAVO BOLEMO BRYAN ANDRES"/>
    <x v="7"/>
    <x v="7"/>
    <x v="0"/>
    <n v="53350"/>
  </r>
  <r>
    <n v="186"/>
    <n v="73570411"/>
    <s v="ARIAS BECHARA HERNAN JOSE"/>
    <x v="17"/>
    <x v="19"/>
    <x v="0"/>
    <n v="53350"/>
  </r>
  <r>
    <n v="187"/>
    <n v="1020481279"/>
    <s v="ZAPATA VALLE DIEGO"/>
    <x v="21"/>
    <x v="23"/>
    <x v="0"/>
    <n v="53350"/>
  </r>
  <r>
    <n v="188"/>
    <n v="686376"/>
    <s v="FODOR VONLODY HINOJOSA ALBERTO JAVIER"/>
    <x v="12"/>
    <x v="13"/>
    <x v="0"/>
    <n v="53350"/>
  </r>
  <r>
    <n v="189"/>
    <n v="1035283077"/>
    <s v="LOAIZA ACEVEDO IVONNY ALEJA"/>
    <x v="6"/>
    <x v="6"/>
    <x v="0"/>
    <n v="53350"/>
  </r>
  <r>
    <n v="190"/>
    <n v="1002160541"/>
    <s v="REDONDO ALFORD JESUS MANUEL"/>
    <x v="6"/>
    <x v="6"/>
    <x v="0"/>
    <n v="53350"/>
  </r>
  <r>
    <n v="191"/>
    <n v="15171212"/>
    <s v="BEJARANO NARVAEZ CARLOS MARIO"/>
    <x v="0"/>
    <x v="0"/>
    <x v="0"/>
    <n v="53350"/>
  </r>
  <r>
    <n v="192"/>
    <n v="73377036"/>
    <s v="TABOADA BETANCOURT JOSE JAIME"/>
    <x v="7"/>
    <x v="7"/>
    <x v="0"/>
    <n v="53350"/>
  </r>
  <r>
    <n v="193"/>
    <n v="1010232266"/>
    <s v="ACOSTA MORALES JUAN CARLOS"/>
    <x v="11"/>
    <x v="11"/>
    <x v="0"/>
    <n v="53350"/>
  </r>
  <r>
    <n v="194"/>
    <n v="1010238928"/>
    <s v="AKLE VILLAREAL ELIAS JOSE"/>
    <x v="15"/>
    <x v="16"/>
    <x v="0"/>
    <n v="53350"/>
  </r>
  <r>
    <n v="195"/>
    <n v="1007183573"/>
    <s v="AMELL SALCEDO JORGE MARIO"/>
    <x v="15"/>
    <x v="16"/>
    <x v="0"/>
    <n v="53350"/>
  </r>
  <r>
    <n v="196"/>
    <n v="1064796116"/>
    <s v="BANOS OCHOA KENNER EDUARDO"/>
    <x v="7"/>
    <x v="7"/>
    <x v="0"/>
    <n v="53350"/>
  </r>
  <r>
    <n v="197"/>
    <n v="1010098464"/>
    <s v="BARRAGAN ZABALA JUAN ANDRES"/>
    <x v="16"/>
    <x v="18"/>
    <x v="0"/>
    <n v="53350"/>
  </r>
  <r>
    <n v="198"/>
    <n v="1234096159"/>
    <s v="BARRIOS D VERA VALENTINA"/>
    <x v="11"/>
    <x v="11"/>
    <x v="0"/>
    <n v="53350"/>
  </r>
  <r>
    <n v="199"/>
    <n v="1045701737"/>
    <s v="BARROS MERINO LIZETH DEL CA"/>
    <x v="12"/>
    <x v="13"/>
    <x v="0"/>
    <n v="53350"/>
  </r>
  <r>
    <n v="200"/>
    <n v="1002207961"/>
    <s v="CONSUEGRA TORRENEGRA LUIS F"/>
    <x v="0"/>
    <x v="0"/>
    <x v="0"/>
    <n v="53350"/>
  </r>
  <r>
    <n v="201"/>
    <n v="1113655080"/>
    <s v="ESTUPINAN PALACIOS ANDRES F"/>
    <x v="1"/>
    <x v="1"/>
    <x v="0"/>
    <n v="53350"/>
  </r>
  <r>
    <n v="202"/>
    <n v="1064115056"/>
    <s v="JAIMES QUINTERO DARWIN ALBERTO"/>
    <x v="7"/>
    <x v="7"/>
    <x v="0"/>
    <n v="53350"/>
  </r>
  <r>
    <n v="203"/>
    <n v="1140905176"/>
    <s v="MURILLO LOPEZ KEVIN EDUARDO"/>
    <x v="11"/>
    <x v="11"/>
    <x v="0"/>
    <n v="53350"/>
  </r>
  <r>
    <n v="204"/>
    <n v="1001779271"/>
    <s v="PEREZ OLIVAREZ ALDAIR MANUE"/>
    <x v="13"/>
    <x v="14"/>
    <x v="0"/>
    <n v="53350"/>
  </r>
  <r>
    <n v="205"/>
    <n v="1143425219"/>
    <s v="QUINTERO MARTINEZ KENDRY JOHAN"/>
    <x v="0"/>
    <x v="0"/>
    <x v="0"/>
    <n v="53350"/>
  </r>
  <r>
    <n v="206"/>
    <n v="1007763486"/>
    <s v="BERNAL PIEDRAHITA MICHAEL"/>
    <x v="1"/>
    <x v="1"/>
    <x v="0"/>
    <n v="53350"/>
  </r>
  <r>
    <n v="207"/>
    <n v="1064119178"/>
    <s v="HERNANDEZ LAGARCHA MARIA JOSE"/>
    <x v="0"/>
    <x v="0"/>
    <x v="0"/>
    <n v="53350"/>
  </r>
  <r>
    <n v="208"/>
    <n v="1006195109"/>
    <s v="RIASCOS CASTILLO BRAYAN ERNESTO"/>
    <x v="28"/>
    <x v="30"/>
    <x v="0"/>
    <n v="53350"/>
  </r>
  <r>
    <n v="209"/>
    <n v="1063293608"/>
    <s v="CASTILLA CASIANI ANDRES FELIPE"/>
    <x v="22"/>
    <x v="24"/>
    <x v="0"/>
    <n v="53350"/>
  </r>
  <r>
    <n v="210"/>
    <n v="1005867533"/>
    <s v="ESTRADA MARTINEZ FERNANDO"/>
    <x v="1"/>
    <x v="1"/>
    <x v="0"/>
    <n v="53350"/>
  </r>
  <r>
    <n v="211"/>
    <n v="1061046130"/>
    <s v="HERRERA SANDRA VIVIANA"/>
    <x v="8"/>
    <x v="8"/>
    <x v="0"/>
    <n v="53350"/>
  </r>
  <r>
    <n v="212"/>
    <n v="1234890079"/>
    <s v="PACHECO CONTRERAS YOSELI DAYANA"/>
    <x v="5"/>
    <x v="5"/>
    <x v="0"/>
    <n v="53350"/>
  </r>
  <r>
    <n v="213"/>
    <n v="1143155919"/>
    <s v="LIZCANO SALGUEDO ELIAS DAVID"/>
    <x v="7"/>
    <x v="7"/>
    <x v="0"/>
    <n v="53350"/>
  </r>
  <r>
    <n v="214"/>
    <n v="1113522816"/>
    <s v="MORALES BENAVIDES DUVAN NORBERTO"/>
    <x v="1"/>
    <x v="1"/>
    <x v="0"/>
    <n v="53350"/>
  </r>
  <r>
    <n v="215"/>
    <n v="6407914"/>
    <s v="MOSQUERA CAMBINDO JEFERSON "/>
    <x v="1"/>
    <x v="1"/>
    <x v="0"/>
    <n v="53350"/>
  </r>
  <r>
    <n v="216"/>
    <n v="1234194484"/>
    <s v="RIASCOS ORTEGA JUAN PABLO"/>
    <x v="1"/>
    <x v="1"/>
    <x v="0"/>
    <n v="53350"/>
  </r>
  <r>
    <n v="217"/>
    <n v="1114880740"/>
    <s v="MOLINA AGUILAR DIANA MARCELA"/>
    <x v="1"/>
    <x v="1"/>
    <x v="0"/>
    <n v="53350"/>
  </r>
  <r>
    <n v="218"/>
    <n v="1059065488"/>
    <s v="HURTADO GRUESO JEFFERSON ANDRES "/>
    <x v="1"/>
    <x v="1"/>
    <x v="0"/>
    <n v="53350"/>
  </r>
  <r>
    <n v="219"/>
    <n v="1010158784"/>
    <s v="MEJIA ANGULO JHONATAN STIVEN "/>
    <x v="1"/>
    <x v="1"/>
    <x v="0"/>
    <n v="53350"/>
  </r>
  <r>
    <n v="220"/>
    <n v="1129582047"/>
    <s v="SANCHEZ DORIA SINDY PAOLA"/>
    <x v="13"/>
    <x v="14"/>
    <x v="0"/>
    <n v="53350"/>
  </r>
  <r>
    <n v="221"/>
    <n v="1193518815"/>
    <s v="ACUÑA LOZADA ANDRES ALEJANDRO"/>
    <x v="0"/>
    <x v="0"/>
    <x v="0"/>
    <n v="53350"/>
  </r>
  <r>
    <n v="222"/>
    <n v="1005157623"/>
    <s v="MARTINEZ GARCIA KEVIN ANDRES"/>
    <x v="0"/>
    <x v="0"/>
    <x v="0"/>
    <n v="53350"/>
  </r>
  <r>
    <n v="223"/>
    <n v="1064710180"/>
    <s v="OCHOA MORENO JEFFERSON"/>
    <x v="0"/>
    <x v="0"/>
    <x v="0"/>
    <n v="53350"/>
  </r>
  <r>
    <n v="224"/>
    <n v="1004806911"/>
    <s v="ROMERO SANTIAGO RONALD JAVIER"/>
    <x v="0"/>
    <x v="0"/>
    <x v="0"/>
    <n v="53350"/>
  </r>
  <r>
    <n v="225"/>
    <n v="1064106223"/>
    <s v="ORTEGA TORO ANDRES FELIPE"/>
    <x v="0"/>
    <x v="0"/>
    <x v="0"/>
    <n v="53350"/>
  </r>
  <r>
    <n v="226"/>
    <n v="1066867484"/>
    <s v="MORENO RAMOS JOSE ENRIQUE"/>
    <x v="0"/>
    <x v="0"/>
    <x v="0"/>
    <n v="53350"/>
  </r>
  <r>
    <n v="227"/>
    <n v="1007520261"/>
    <s v="ERAZO DIAZ DEIVIS DUVAN"/>
    <x v="0"/>
    <x v="0"/>
    <x v="0"/>
    <n v="53350"/>
  </r>
  <r>
    <n v="228"/>
    <n v="1064113843"/>
    <s v="MACHADO YADURO JHON JAIRO"/>
    <x v="7"/>
    <x v="7"/>
    <x v="0"/>
    <n v="53350"/>
  </r>
  <r>
    <n v="229"/>
    <n v="1007840996"/>
    <s v="BARONA VALENCIA ALEJANDRO"/>
    <x v="28"/>
    <x v="30"/>
    <x v="0"/>
    <n v="53350"/>
  </r>
  <r>
    <n v="230"/>
    <n v="1066270453"/>
    <s v="ZAMBRANO SALAS ALFREDO ANDRES"/>
    <x v="0"/>
    <x v="0"/>
    <x v="0"/>
    <n v="53350"/>
  </r>
  <r>
    <n v="231"/>
    <n v="1003291687"/>
    <s v="GOMEZ MONTOYA LUIS FERNANDO"/>
    <x v="6"/>
    <x v="6"/>
    <x v="0"/>
    <n v="53350"/>
  </r>
  <r>
    <n v="232"/>
    <n v="1031131574"/>
    <s v="CASTAÑEDA LONDOÑO DANY SAMIR"/>
    <x v="6"/>
    <x v="6"/>
    <x v="0"/>
    <n v="53350"/>
  </r>
  <r>
    <n v="233"/>
    <n v="1120750414"/>
    <s v="CAMPO VERGARA MAURICIO ENRIQUE"/>
    <x v="6"/>
    <x v="6"/>
    <x v="0"/>
    <n v="53350"/>
  </r>
  <r>
    <n v="234"/>
    <n v="1035700284"/>
    <s v="HIGUITA BEDOYA JAMER"/>
    <x v="6"/>
    <x v="6"/>
    <x v="0"/>
    <n v="53350"/>
  </r>
  <r>
    <n v="235"/>
    <n v="1061429228"/>
    <s v="NAVAS VASQUEZ ERIC JULIAN"/>
    <x v="1"/>
    <x v="1"/>
    <x v="0"/>
    <n v="53350"/>
  </r>
  <r>
    <n v="236"/>
    <n v="1129804779"/>
    <s v="ARRIETA LIDUEÑA YENIFER"/>
    <x v="6"/>
    <x v="6"/>
    <x v="0"/>
    <n v="53350"/>
  </r>
  <r>
    <n v="237"/>
    <n v="1062816329"/>
    <s v="OCHOA TONCEL GUSTAVO ANDRES "/>
    <x v="23"/>
    <x v="25"/>
    <x v="0"/>
    <n v="53350"/>
  </r>
  <r>
    <n v="238"/>
    <n v="1078858513"/>
    <s v="GOMEZ IBARGÜEN JHON DARLINSON"/>
    <x v="6"/>
    <x v="6"/>
    <x v="0"/>
    <n v="53350"/>
  </r>
  <r>
    <n v="239"/>
    <n v="1007283458"/>
    <s v="CONTRERAS CARREÑO DAIRON"/>
    <x v="0"/>
    <x v="0"/>
    <x v="0"/>
    <n v="53350"/>
  </r>
  <r>
    <n v="240"/>
    <n v="1006727047"/>
    <s v="SUAREZ OSORIO KEVIN SMITH"/>
    <x v="0"/>
    <x v="0"/>
    <x v="0"/>
    <n v="53350"/>
  </r>
  <r>
    <n v="241"/>
    <n v="1006189805"/>
    <s v="RENTERIA CABEZAS MOISES"/>
    <x v="28"/>
    <x v="30"/>
    <x v="0"/>
    <n v="53350"/>
  </r>
  <r>
    <n v="242"/>
    <n v="12524834"/>
    <s v="BUELVAS RIANO ANGEL MARCEL"/>
    <x v="21"/>
    <x v="23"/>
    <x v="0"/>
    <n v="53350"/>
  </r>
  <r>
    <n v="243"/>
    <n v="1042472406"/>
    <s v="VARGAS BARAHONA ANDRES ELOY"/>
    <x v="21"/>
    <x v="23"/>
    <x v="0"/>
    <n v="53350"/>
  </r>
  <r>
    <n v="244"/>
    <n v="72235786"/>
    <s v="AHUMADA JIMENEZ ROBERTO CARLOS"/>
    <x v="6"/>
    <x v="6"/>
    <x v="0"/>
    <n v="53350"/>
  </r>
  <r>
    <n v="245"/>
    <n v="1113531769"/>
    <s v="HURTADO ROSERO DIANA MARCELA"/>
    <x v="1"/>
    <x v="1"/>
    <x v="0"/>
    <n v="53350"/>
  </r>
  <r>
    <n v="246"/>
    <n v="1022996135"/>
    <s v="OSORIO VEGA MINYELI ALICIA"/>
    <x v="0"/>
    <x v="0"/>
    <x v="0"/>
    <n v="53350"/>
  </r>
  <r>
    <n v="247"/>
    <n v="1081000155"/>
    <s v="PEÑA BLANCO JORGE MARIO"/>
    <x v="7"/>
    <x v="7"/>
    <x v="0"/>
    <n v="53350"/>
  </r>
  <r>
    <n v="248"/>
    <n v="1005425843"/>
    <s v="AGUAS BADILLO CARLOS JAVIER"/>
    <x v="21"/>
    <x v="23"/>
    <x v="0"/>
    <n v="53350"/>
  </r>
  <r>
    <n v="249"/>
    <n v="1003123508"/>
    <s v="ARRIETA LIGUENA ANDRES FELIPE"/>
    <x v="7"/>
    <x v="7"/>
    <x v="0"/>
    <n v="53350"/>
  </r>
  <r>
    <n v="250"/>
    <s v="ADICIONALES"/>
    <s v="ADICIONALES"/>
    <x v="0"/>
    <x v="0"/>
    <x v="1"/>
    <n v="19206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A68F809-D8AD-44AE-ADF3-A1AC2CD27F82}" name="TablaDinámica3" cacheId="23"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C64" firstHeaderRow="0" firstDataRow="1" firstDataCol="1"/>
  <pivotFields count="7">
    <pivotField numFmtId="167" showAll="0"/>
    <pivotField showAll="0"/>
    <pivotField showAll="0"/>
    <pivotField axis="axisRow" showAll="0">
      <items count="30">
        <item x="11"/>
        <item x="3"/>
        <item x="9"/>
        <item x="1"/>
        <item x="16"/>
        <item x="22"/>
        <item x="23"/>
        <item x="0"/>
        <item x="25"/>
        <item x="6"/>
        <item x="2"/>
        <item x="28"/>
        <item x="10"/>
        <item x="13"/>
        <item x="19"/>
        <item x="27"/>
        <item x="20"/>
        <item x="7"/>
        <item x="17"/>
        <item x="21"/>
        <item x="14"/>
        <item x="24"/>
        <item x="18"/>
        <item x="8"/>
        <item x="5"/>
        <item x="12"/>
        <item x="4"/>
        <item x="26"/>
        <item x="15"/>
        <item t="default"/>
      </items>
    </pivotField>
    <pivotField axis="axisRow" showAll="0">
      <items count="32">
        <item x="23"/>
        <item x="2"/>
        <item x="30"/>
        <item x="26"/>
        <item x="3"/>
        <item x="11"/>
        <item x="24"/>
        <item x="19"/>
        <item x="21"/>
        <item x="14"/>
        <item x="22"/>
        <item x="7"/>
        <item x="29"/>
        <item x="0"/>
        <item x="17"/>
        <item x="12"/>
        <item x="10"/>
        <item x="9"/>
        <item x="13"/>
        <item x="20"/>
        <item x="8"/>
        <item x="5"/>
        <item x="1"/>
        <item x="4"/>
        <item x="16"/>
        <item x="18"/>
        <item x="25"/>
        <item x="27"/>
        <item x="28"/>
        <item x="15"/>
        <item x="6"/>
        <item t="default"/>
      </items>
    </pivotField>
    <pivotField dataField="1" showAll="0">
      <items count="3">
        <item x="0"/>
        <item x="1"/>
        <item t="default"/>
      </items>
    </pivotField>
    <pivotField dataField="1" numFmtId="170" showAll="0"/>
  </pivotFields>
  <rowFields count="2">
    <field x="3"/>
    <field x="4"/>
  </rowFields>
  <rowItems count="61">
    <i>
      <x/>
    </i>
    <i r="1">
      <x v="5"/>
    </i>
    <i>
      <x v="1"/>
    </i>
    <i r="1">
      <x v="4"/>
    </i>
    <i>
      <x v="2"/>
    </i>
    <i r="1">
      <x v="17"/>
    </i>
    <i>
      <x v="3"/>
    </i>
    <i r="1">
      <x v="22"/>
    </i>
    <i>
      <x v="4"/>
    </i>
    <i r="1">
      <x v="25"/>
    </i>
    <i>
      <x v="5"/>
    </i>
    <i r="1">
      <x v="6"/>
    </i>
    <i>
      <x v="6"/>
    </i>
    <i r="1">
      <x v="26"/>
    </i>
    <i>
      <x v="7"/>
    </i>
    <i r="1">
      <x v="13"/>
    </i>
    <i r="1">
      <x v="14"/>
    </i>
    <i r="1">
      <x v="15"/>
    </i>
    <i>
      <x v="8"/>
    </i>
    <i r="1">
      <x v="27"/>
    </i>
    <i>
      <x v="9"/>
    </i>
    <i r="1">
      <x v="30"/>
    </i>
    <i>
      <x v="10"/>
    </i>
    <i r="1">
      <x v="1"/>
    </i>
    <i>
      <x v="11"/>
    </i>
    <i r="1">
      <x v="2"/>
    </i>
    <i>
      <x v="12"/>
    </i>
    <i r="1">
      <x v="16"/>
    </i>
    <i>
      <x v="13"/>
    </i>
    <i r="1">
      <x v="9"/>
    </i>
    <i>
      <x v="14"/>
    </i>
    <i r="1">
      <x v="8"/>
    </i>
    <i>
      <x v="15"/>
    </i>
    <i r="1">
      <x v="12"/>
    </i>
    <i>
      <x v="16"/>
    </i>
    <i r="1">
      <x v="10"/>
    </i>
    <i>
      <x v="17"/>
    </i>
    <i r="1">
      <x v="11"/>
    </i>
    <i>
      <x v="18"/>
    </i>
    <i r="1">
      <x v="7"/>
    </i>
    <i>
      <x v="19"/>
    </i>
    <i r="1">
      <x/>
    </i>
    <i>
      <x v="20"/>
    </i>
    <i r="1">
      <x v="29"/>
    </i>
    <i>
      <x v="21"/>
    </i>
    <i r="1">
      <x v="3"/>
    </i>
    <i>
      <x v="22"/>
    </i>
    <i r="1">
      <x v="19"/>
    </i>
    <i>
      <x v="23"/>
    </i>
    <i r="1">
      <x v="20"/>
    </i>
    <i>
      <x v="24"/>
    </i>
    <i r="1">
      <x v="21"/>
    </i>
    <i>
      <x v="25"/>
    </i>
    <i r="1">
      <x v="18"/>
    </i>
    <i>
      <x v="26"/>
    </i>
    <i r="1">
      <x v="23"/>
    </i>
    <i>
      <x v="27"/>
    </i>
    <i r="1">
      <x v="28"/>
    </i>
    <i>
      <x v="28"/>
    </i>
    <i r="1">
      <x v="24"/>
    </i>
    <i t="grand">
      <x/>
    </i>
  </rowItems>
  <colFields count="1">
    <field x="-2"/>
  </colFields>
  <colItems count="2">
    <i>
      <x/>
    </i>
    <i i="1">
      <x v="1"/>
    </i>
  </colItems>
  <dataFields count="2">
    <dataField name="Suma de CANTIDAD" fld="5" baseField="0" baseItem="0"/>
    <dataField name="Suma de VALOR" fld="6" baseField="0" baseItem="0" numFmtId="17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richData/_rels/rdRichValueWebImage.xml.rels><?xml version="1.0" encoding="UTF-8" standalone="yes"?>
<Relationships xmlns="http://schemas.openxmlformats.org/package/2006/relationships"><Relationship Id="rId26" Type="http://schemas.openxmlformats.org/officeDocument/2006/relationships/hyperlink" Target="https://www.bing.com/images/search?form=xlimg&amp;q=Soledad%20(Atl%c3%a1ntico)" TargetMode="External"/><Relationship Id="rId21" Type="http://schemas.openxmlformats.org/officeDocument/2006/relationships/hyperlink" Target="https://www.bing.com/th?id=OSK.7e6df6afffff23a9981dc934e79edaad&amp;qlt=95" TargetMode="External"/><Relationship Id="rId42" Type="http://schemas.openxmlformats.org/officeDocument/2006/relationships/hyperlink" Target="https://www.bing.com/images/search?form=xlimg&amp;q=Pradera%20(Valle%20del%20Cauca)" TargetMode="External"/><Relationship Id="rId47" Type="http://schemas.openxmlformats.org/officeDocument/2006/relationships/hyperlink" Target="https://www.bing.com/th?id=OSK.36c029c3ebc2d1cc1ca6d2a6fc78212e&amp;qlt=95" TargetMode="External"/><Relationship Id="rId63" Type="http://schemas.openxmlformats.org/officeDocument/2006/relationships/hyperlink" Target="https://www.bing.com/th?id=OSK.b7469cd717dbba151db9200eb9bb4e97&amp;qlt=95" TargetMode="External"/><Relationship Id="rId68" Type="http://schemas.openxmlformats.org/officeDocument/2006/relationships/hyperlink" Target="https://www.bing.com/images/search?form=xlimg&amp;q=Albania" TargetMode="External"/><Relationship Id="rId84" Type="http://schemas.openxmlformats.org/officeDocument/2006/relationships/hyperlink" Target="https://www.bing.com/images/search?form=xlimg&amp;q=Barrancabermeja" TargetMode="External"/><Relationship Id="rId89" Type="http://schemas.openxmlformats.org/officeDocument/2006/relationships/hyperlink" Target="https://www.bing.com/th?id=OSK.9c81f4a6bbed6202f408f2ebf5109ccf&amp;qlt=95" TargetMode="External"/><Relationship Id="rId16" Type="http://schemas.openxmlformats.org/officeDocument/2006/relationships/hyperlink" Target="https://www.bing.com/images/search?form=xlimg&amp;q=Medell%c3%adn" TargetMode="External"/><Relationship Id="rId11" Type="http://schemas.openxmlformats.org/officeDocument/2006/relationships/hyperlink" Target="https://www.bing.com/th?id=OSK.90PwSAbCv9nltLUEreRTXnG4h2Ashb2qjQOa1ojHKKs&amp;qlt=95" TargetMode="External"/><Relationship Id="rId32" Type="http://schemas.openxmlformats.org/officeDocument/2006/relationships/hyperlink" Target="https://www.bing.com/images/search?form=xlimg&amp;q=San%20Juan%20del%20Cesar" TargetMode="External"/><Relationship Id="rId37" Type="http://schemas.openxmlformats.org/officeDocument/2006/relationships/hyperlink" Target="https://www.bing.com/th?id=OSK.unyO4hmd8E5Y_foLvpvyv667i8j-hftTGt1Y_qUxnhM&amp;qlt=95" TargetMode="External"/><Relationship Id="rId53" Type="http://schemas.openxmlformats.org/officeDocument/2006/relationships/hyperlink" Target="https://www.bing.com/th?id=OSK.56441fea72c0d47db7a37b60c15da9f3&amp;qlt=95" TargetMode="External"/><Relationship Id="rId58" Type="http://schemas.openxmlformats.org/officeDocument/2006/relationships/hyperlink" Target="https://www.bing.com/images/search?form=xlimg&amp;q=Fonseca%20(La%20Guajira)" TargetMode="External"/><Relationship Id="rId74" Type="http://schemas.openxmlformats.org/officeDocument/2006/relationships/hyperlink" Target="https://www.bing.com/images/search?form=xlimg&amp;q=Puerto%20Colombia" TargetMode="External"/><Relationship Id="rId79" Type="http://schemas.openxmlformats.org/officeDocument/2006/relationships/hyperlink" Target="https://www.bing.com/th?id=OSK.95bc40660338f3bc65f1b0a5f2f120f9&amp;qlt=95" TargetMode="External"/><Relationship Id="rId5" Type="http://schemas.openxmlformats.org/officeDocument/2006/relationships/hyperlink" Target="https://www.bing.com/th?id=OSK.f71fdf9ea08d94f2b88da7dc4677603b&amp;qlt=95" TargetMode="External"/><Relationship Id="rId90" Type="http://schemas.openxmlformats.org/officeDocument/2006/relationships/hyperlink" Target="https://www.bing.com/images/search?form=xlimg&amp;q=Montel%c3%adbano" TargetMode="External"/><Relationship Id="rId95" Type="http://schemas.openxmlformats.org/officeDocument/2006/relationships/hyperlink" Target="https://www.bing.com/th?id=OSK.RUNmsuSAeqk3jjlS1bWagqw3bJMuIglQ13HlNOhLwj8&amp;qlt=95" TargetMode="External"/><Relationship Id="rId22" Type="http://schemas.openxmlformats.org/officeDocument/2006/relationships/hyperlink" Target="https://www.bing.com/images/search?form=xlimg&amp;q=Santa%20Marta%20(Colombia)" TargetMode="External"/><Relationship Id="rId27" Type="http://schemas.openxmlformats.org/officeDocument/2006/relationships/hyperlink" Target="https://www.bing.com/th?id=OSK.0q8c6MNwZjh3ZXC-3gKl_kDx_cOPMtK1qTwGTFm6IUA&amp;qlt=95" TargetMode="External"/><Relationship Id="rId43" Type="http://schemas.openxmlformats.org/officeDocument/2006/relationships/hyperlink" Target="https://www.bing.com/th?id=OSK.f249018291ff1adc2a1ba984ed957138&amp;qlt=95" TargetMode="External"/><Relationship Id="rId48" Type="http://schemas.openxmlformats.org/officeDocument/2006/relationships/hyperlink" Target="https://www.bing.com/images/search?form=xlimg&amp;q=Aracataca" TargetMode="External"/><Relationship Id="rId64" Type="http://schemas.openxmlformats.org/officeDocument/2006/relationships/hyperlink" Target="https://www.bing.com/images/search?form=xlimg&amp;q=Ariguan%c3%ad" TargetMode="External"/><Relationship Id="rId69" Type="http://schemas.openxmlformats.org/officeDocument/2006/relationships/hyperlink" Target="https://www.bing.com/th?id=OSK.825448abcfc041b67aa3f07f0683f794&amp;qlt=95" TargetMode="External"/><Relationship Id="rId8" Type="http://schemas.openxmlformats.org/officeDocument/2006/relationships/hyperlink" Target="https://www.bing.com/images/search?form=xlimg&amp;q=Valledupar" TargetMode="External"/><Relationship Id="rId51" Type="http://schemas.openxmlformats.org/officeDocument/2006/relationships/hyperlink" Target="https://www.bing.com/th?id=OSK.0e59c5aa0e7730c6d3339c58158bf510&amp;qlt=95" TargetMode="External"/><Relationship Id="rId72" Type="http://schemas.openxmlformats.org/officeDocument/2006/relationships/hyperlink" Target="https://www.bing.com/images/search?form=xlimg&amp;q=Bello%20(Antioquia)" TargetMode="External"/><Relationship Id="rId80" Type="http://schemas.openxmlformats.org/officeDocument/2006/relationships/hyperlink" Target="https://www.bing.com/images/search?form=xlimg&amp;q=Sabaneta%20(Colombia)" TargetMode="External"/><Relationship Id="rId85" Type="http://schemas.openxmlformats.org/officeDocument/2006/relationships/hyperlink" Target="https://www.bing.com/th?id=OSK.0537b3ba1a5988580c4e717deacebead&amp;qlt=95" TargetMode="External"/><Relationship Id="rId93" Type="http://schemas.openxmlformats.org/officeDocument/2006/relationships/hyperlink" Target="https://www.bing.com/th?id=OSK.839d3de654c1f7fde8935d1f75656221&amp;qlt=95" TargetMode="External"/><Relationship Id="rId3" Type="http://schemas.openxmlformats.org/officeDocument/2006/relationships/hyperlink" Target="https://www.bing.com/th?id=OSK.d002dd426afd7dd5934c7b18cd57cad0&amp;qlt=95" TargetMode="External"/><Relationship Id="rId12" Type="http://schemas.openxmlformats.org/officeDocument/2006/relationships/hyperlink" Target="https://www.bing.com/images/search?form=xlimg&amp;q=La%20Jagua%20de%20Ibirico" TargetMode="External"/><Relationship Id="rId17" Type="http://schemas.openxmlformats.org/officeDocument/2006/relationships/hyperlink" Target="https://www.bing.com/th?id=OSK.0ab66a5db7bdc2dad1b5ea1c45ea6b77&amp;qlt=95" TargetMode="External"/><Relationship Id="rId25" Type="http://schemas.openxmlformats.org/officeDocument/2006/relationships/hyperlink" Target="https://www.bing.com/th?id=OSK.ab9dffb3f08a4566341ac0565cac1bab&amp;qlt=95" TargetMode="External"/><Relationship Id="rId33" Type="http://schemas.openxmlformats.org/officeDocument/2006/relationships/hyperlink" Target="https://www.bing.com/th?id=OSK.0523ecb3c7a5a3fffbcc9ebc53319eda&amp;qlt=95" TargetMode="External"/><Relationship Id="rId38" Type="http://schemas.openxmlformats.org/officeDocument/2006/relationships/hyperlink" Target="https://www.bing.com/images/search?form=xlimg&amp;q=Hatonuevo" TargetMode="External"/><Relationship Id="rId46" Type="http://schemas.openxmlformats.org/officeDocument/2006/relationships/hyperlink" Target="https://www.bing.com/images/search?form=xlimg&amp;q=Pivijay" TargetMode="External"/><Relationship Id="rId59" Type="http://schemas.openxmlformats.org/officeDocument/2006/relationships/hyperlink" Target="https://www.bing.com/th?id=OSK.uYyxKQL0As8_AL9Ngs912mmkwKNIuI_fj89Be54n4ak&amp;qlt=95" TargetMode="External"/><Relationship Id="rId67" Type="http://schemas.openxmlformats.org/officeDocument/2006/relationships/hyperlink" Target="https://www.bing.com/th?id=OSK.60aa21102e68fc62e6aa1421d6bb3daf&amp;qlt=95" TargetMode="External"/><Relationship Id="rId20" Type="http://schemas.openxmlformats.org/officeDocument/2006/relationships/hyperlink" Target="https://www.bing.com/images/search?form=xlimg&amp;q=Sogamoso" TargetMode="External"/><Relationship Id="rId41" Type="http://schemas.openxmlformats.org/officeDocument/2006/relationships/hyperlink" Target="https://www.bing.com/th?id=OSK.7d9059a1eade0040ad503a6dae3c9ca3&amp;qlt=95" TargetMode="External"/><Relationship Id="rId54" Type="http://schemas.openxmlformats.org/officeDocument/2006/relationships/hyperlink" Target="https://www.bing.com/images/search?form=xlimg&amp;q=Chiriguan%c3%a1" TargetMode="External"/><Relationship Id="rId62" Type="http://schemas.openxmlformats.org/officeDocument/2006/relationships/hyperlink" Target="https://www.bing.com/images/search?form=xlimg&amp;q=La%20Paz%20(Cesar)" TargetMode="External"/><Relationship Id="rId70" Type="http://schemas.openxmlformats.org/officeDocument/2006/relationships/hyperlink" Target="https://www.bing.com/images/search?form=xlimg&amp;q=Ci%c3%a9naga%20(Magdalena)" TargetMode="External"/><Relationship Id="rId75" Type="http://schemas.openxmlformats.org/officeDocument/2006/relationships/hyperlink" Target="https://www.bing.com/th?id=OSK.6645e4cca9d1c23a6e151d7a3cc4681e&amp;qlt=95" TargetMode="External"/><Relationship Id="rId83" Type="http://schemas.openxmlformats.org/officeDocument/2006/relationships/hyperlink" Target="https://www.bing.com/th?id=OSK.0d7462ce472cfa1e2f80e3cf29bb3162&amp;qlt=95" TargetMode="External"/><Relationship Id="rId88" Type="http://schemas.openxmlformats.org/officeDocument/2006/relationships/hyperlink" Target="https://www.bing.com/images/search?form=xlimg&amp;q=Buenaventura%20(Valle%20del%20Cauca)" TargetMode="External"/><Relationship Id="rId91" Type="http://schemas.openxmlformats.org/officeDocument/2006/relationships/hyperlink" Target="https://www.bing.com/th?id=OSK.-SpMPmEstRur8dTw3-oDJUJrMlpbYWEAUVp71tRrGHs&amp;qlt=95" TargetMode="External"/><Relationship Id="rId96" Type="http://schemas.openxmlformats.org/officeDocument/2006/relationships/hyperlink" Target="https://www.bing.com/images/search?form=xlimg&amp;q=Distracci%c3%b3n%20(La%20Guajira)" TargetMode="External"/><Relationship Id="rId1" Type="http://schemas.openxmlformats.org/officeDocument/2006/relationships/hyperlink" Target="https://www.bing.com/th?id=OSK.NvLuQTA2-5FZOajaFp_elMlDMKLL-vHHcysVW-LBsiA&amp;qlt=95" TargetMode="External"/><Relationship Id="rId6" Type="http://schemas.openxmlformats.org/officeDocument/2006/relationships/hyperlink" Target="https://www.bing.com/images/search?form=xlimg&amp;q=Barranquilla" TargetMode="External"/><Relationship Id="rId15" Type="http://schemas.openxmlformats.org/officeDocument/2006/relationships/hyperlink" Target="https://www.bing.com/th?id=OSK.f5689554256c589a97a9dc69e4798f4c&amp;qlt=95" TargetMode="External"/><Relationship Id="rId23" Type="http://schemas.openxmlformats.org/officeDocument/2006/relationships/hyperlink" Target="https://www.bing.com/th?id=OSK.8346896eae10ae4a5d80059a0b2a9916&amp;qlt=95" TargetMode="External"/><Relationship Id="rId28" Type="http://schemas.openxmlformats.org/officeDocument/2006/relationships/hyperlink" Target="https://www.bing.com/images/search?form=xlimg&amp;q=Galapa" TargetMode="External"/><Relationship Id="rId36" Type="http://schemas.openxmlformats.org/officeDocument/2006/relationships/hyperlink" Target="https://www.bing.com/images/search?form=xlimg&amp;q=Aguachica" TargetMode="External"/><Relationship Id="rId49" Type="http://schemas.openxmlformats.org/officeDocument/2006/relationships/hyperlink" Target="https://www.bing.com/th?id=OSK.ua9YNdOzi2Dpk9NtH6c82Kb1UViVg8aymCbg3x5b14M&amp;qlt=95" TargetMode="External"/><Relationship Id="rId57" Type="http://schemas.openxmlformats.org/officeDocument/2006/relationships/hyperlink" Target="https://www.bing.com/th?id=OSK.24931d2a4f64658eca7eea69a23ebe04&amp;qlt=95" TargetMode="External"/><Relationship Id="rId10" Type="http://schemas.openxmlformats.org/officeDocument/2006/relationships/hyperlink" Target="https://www.bing.com/images/search?form=xlimg&amp;q=Riohacha" TargetMode="External"/><Relationship Id="rId31" Type="http://schemas.openxmlformats.org/officeDocument/2006/relationships/hyperlink" Target="https://www.bing.com/th?id=OSK.499f071f50ac9be79e1b1ff5a798049b&amp;qlt=95" TargetMode="External"/><Relationship Id="rId44" Type="http://schemas.openxmlformats.org/officeDocument/2006/relationships/hyperlink" Target="https://www.bing.com/images/search?form=xlimg&amp;q=Cali" TargetMode="External"/><Relationship Id="rId52" Type="http://schemas.openxmlformats.org/officeDocument/2006/relationships/hyperlink" Target="https://www.bing.com/images/search?form=xlimg&amp;q=Cartago%20(Valle%20del%20Cauca)" TargetMode="External"/><Relationship Id="rId60" Type="http://schemas.openxmlformats.org/officeDocument/2006/relationships/hyperlink" Target="https://www.bing.com/images/search?form=xlimg&amp;q=Becerril%20(Cesar)" TargetMode="External"/><Relationship Id="rId65" Type="http://schemas.openxmlformats.org/officeDocument/2006/relationships/hyperlink" Target="https://www.bing.com/th?id=OSK.940465e558e45e9e753a8efc52f057ce&amp;qlt=95" TargetMode="External"/><Relationship Id="rId73" Type="http://schemas.openxmlformats.org/officeDocument/2006/relationships/hyperlink" Target="https://www.bing.com/th?id=OSK.142b663e00fc3a783ad4114ad1606ab3&amp;qlt=95" TargetMode="External"/><Relationship Id="rId78" Type="http://schemas.openxmlformats.org/officeDocument/2006/relationships/hyperlink" Target="https://www.bing.com/images/search?form=xlimg&amp;q=Antioquia" TargetMode="External"/><Relationship Id="rId81" Type="http://schemas.openxmlformats.org/officeDocument/2006/relationships/hyperlink" Target="https://www.bing.com/th?id=OSK.e21811d825515e488c3f9d1a2ac42356&amp;qlt=95" TargetMode="External"/><Relationship Id="rId86" Type="http://schemas.openxmlformats.org/officeDocument/2006/relationships/hyperlink" Target="https://www.bing.com/images/search?form=xlimg&amp;q=Sincelejo" TargetMode="External"/><Relationship Id="rId94" Type="http://schemas.openxmlformats.org/officeDocument/2006/relationships/hyperlink" Target="https://www.bing.com/images/search?form=xlimg&amp;q=Miranda%20(Cauca)" TargetMode="External"/><Relationship Id="rId4" Type="http://schemas.openxmlformats.org/officeDocument/2006/relationships/hyperlink" Target="https://www.bing.com/images/search?form=xlimg&amp;q=Palmira%20(Colombia)" TargetMode="External"/><Relationship Id="rId9" Type="http://schemas.openxmlformats.org/officeDocument/2006/relationships/hyperlink" Target="https://www.bing.com/th?id=OSK.52d312fb07dcc2c3013e1ef503041aaf&amp;qlt=95" TargetMode="External"/><Relationship Id="rId13" Type="http://schemas.openxmlformats.org/officeDocument/2006/relationships/hyperlink" Target="https://www.bing.com/th?id=OSK.617a3ca44e84038cd89d3aad70978c86&amp;qlt=95" TargetMode="External"/><Relationship Id="rId18" Type="http://schemas.openxmlformats.org/officeDocument/2006/relationships/hyperlink" Target="https://www.bing.com/images/search?form=xlimg&amp;q=Villanueva%20(La%20Guajira)" TargetMode="External"/><Relationship Id="rId39" Type="http://schemas.openxmlformats.org/officeDocument/2006/relationships/hyperlink" Target="https://www.bing.com/th?id=OSK.a4c900db9d9289856e3b05110cf6e9f5&amp;qlt=95" TargetMode="External"/><Relationship Id="rId34" Type="http://schemas.openxmlformats.org/officeDocument/2006/relationships/hyperlink" Target="https://www.bing.com/images/search?form=xlimg&amp;q=Malambo%20(Atl%c3%a1ntico)" TargetMode="External"/><Relationship Id="rId50" Type="http://schemas.openxmlformats.org/officeDocument/2006/relationships/hyperlink" Target="https://www.bing.com/images/search?form=xlimg&amp;q=Bogot%c3%a1" TargetMode="External"/><Relationship Id="rId55" Type="http://schemas.openxmlformats.org/officeDocument/2006/relationships/hyperlink" Target="https://www.bing.com/th?id=OSK.fad12455fdfbe6dcb731b43814ae69e8&amp;qlt=95" TargetMode="External"/><Relationship Id="rId76" Type="http://schemas.openxmlformats.org/officeDocument/2006/relationships/hyperlink" Target="https://www.bing.com/images/search?form=xlimg&amp;q=Cartagena%20de%20Indias" TargetMode="External"/><Relationship Id="rId7" Type="http://schemas.openxmlformats.org/officeDocument/2006/relationships/hyperlink" Target="https://www.bing.com/th?id=OSK.803169b20131d0227ddf8c61a7bfd632&amp;qlt=95" TargetMode="External"/><Relationship Id="rId71" Type="http://schemas.openxmlformats.org/officeDocument/2006/relationships/hyperlink" Target="https://www.bing.com/th?id=OSK.471150236ce90479e5b84ab2464141f3&amp;qlt=95" TargetMode="External"/><Relationship Id="rId92" Type="http://schemas.openxmlformats.org/officeDocument/2006/relationships/hyperlink" Target="https://www.bing.com/images/search?form=xlimg&amp;q=Florida%20(Valle%20del%20Cauca)" TargetMode="External"/><Relationship Id="rId2" Type="http://schemas.openxmlformats.org/officeDocument/2006/relationships/hyperlink" Target="https://www.bing.com/images/search?form=xlimg&amp;q=Urumita" TargetMode="External"/><Relationship Id="rId29" Type="http://schemas.openxmlformats.org/officeDocument/2006/relationships/hyperlink" Target="https://www.bing.com/th?id=OSK.9e341938197aeb2e9c7e8dcae2f0dc71&amp;qlt=95" TargetMode="External"/><Relationship Id="rId24" Type="http://schemas.openxmlformats.org/officeDocument/2006/relationships/hyperlink" Target="https://www.bing.com/images/search?form=xlimg&amp;q=Florida" TargetMode="External"/><Relationship Id="rId40" Type="http://schemas.openxmlformats.org/officeDocument/2006/relationships/hyperlink" Target="https://www.bing.com/images/search?form=xlimg&amp;q=Candelaria%20(Valle%20del%20Cauca)" TargetMode="External"/><Relationship Id="rId45" Type="http://schemas.openxmlformats.org/officeDocument/2006/relationships/hyperlink" Target="https://www.bing.com/th?id=OSK.6Je98yzLZFz4WgnwlAqWsqPjvpfNkEXztdnE7jY9tik&amp;qlt=95" TargetMode="External"/><Relationship Id="rId66" Type="http://schemas.openxmlformats.org/officeDocument/2006/relationships/hyperlink" Target="https://www.bing.com/images/search?form=xlimg&amp;q=Agust%c3%adn%20Codazzi%20(Cesar)" TargetMode="External"/><Relationship Id="rId87" Type="http://schemas.openxmlformats.org/officeDocument/2006/relationships/hyperlink" Target="https://www.bing.com/th?id=OSK.646cb59b440dba5fbcce7782dabf4c5e&amp;qlt=95" TargetMode="External"/><Relationship Id="rId61" Type="http://schemas.openxmlformats.org/officeDocument/2006/relationships/hyperlink" Target="https://www.bing.com/th?id=OSK.c08de51692bc0d0593ff90b7f71d642a&amp;qlt=95" TargetMode="External"/><Relationship Id="rId82" Type="http://schemas.openxmlformats.org/officeDocument/2006/relationships/hyperlink" Target="https://www.bing.com/images/search?form=xlimg&amp;q=Buritic%c3%a1" TargetMode="External"/><Relationship Id="rId19" Type="http://schemas.openxmlformats.org/officeDocument/2006/relationships/hyperlink" Target="https://www.bing.com/th?id=OSK.2abf67acffe7087612c403ddc46d5842&amp;qlt=95" TargetMode="External"/><Relationship Id="rId14" Type="http://schemas.openxmlformats.org/officeDocument/2006/relationships/hyperlink" Target="https://www.bing.com/images/search?form=xlimg&amp;q=El%20Paso%20(Cesar)" TargetMode="External"/><Relationship Id="rId30" Type="http://schemas.openxmlformats.org/officeDocument/2006/relationships/hyperlink" Target="https://www.bing.com/images/search?form=xlimg&amp;q=Fundaci%c3%b3n%20(Magdalena)" TargetMode="External"/><Relationship Id="rId35" Type="http://schemas.openxmlformats.org/officeDocument/2006/relationships/hyperlink" Target="https://www.bing.com/th?id=OSK.2399d8662da234e0b9c2c98f52a8eb3f&amp;qlt=95" TargetMode="External"/><Relationship Id="rId56" Type="http://schemas.openxmlformats.org/officeDocument/2006/relationships/hyperlink" Target="https://www.bing.com/images/search?form=xlimg&amp;q=El%20Copey" TargetMode="External"/><Relationship Id="rId77" Type="http://schemas.openxmlformats.org/officeDocument/2006/relationships/hyperlink" Target="https://www.bing.com/th?id=OSK.AKvodqriGP6J59xBST20FuCazUYlaLIJH7osmNRcjW4&amp;qlt=95" TargetMode="External"/></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types>
    <type name="_linkedentity2">
      <keyFlags>
        <key name="%EntityServiceId">
          <flag name="ShowInCardView" value="0"/>
          <flag name="ShowInDotNotation" value="0"/>
          <flag name="ShowInAutoComplete" value="0"/>
        </key>
        <key name="%EntityCulture">
          <flag name="ShowInCardView" value="0"/>
          <flag name="ShowInDotNotation" value="0"/>
          <flag name="ShowInAutoComplete" value="0"/>
        </key>
        <key name="%EntityId">
          <flag name="ShowInCardView" value="0"/>
          <flag name="ShowInDotNotation" value="0"/>
          <flag name="ShowInAutoComplete" value="0"/>
        </key>
        <key name="%cvi">
          <flag name="ShowInCardView" value="0"/>
          <flag name="ShowInDotNotation" value="0"/>
          <flag name="ShowInAutoComplete" value="0"/>
          <flag name="ExcludeFromCalcComparison" value="1"/>
        </key>
      </keyFlags>
    </type>
    <type name="_linkedentity2core">
      <keyFlags>
        <key name="%EntityServiceId">
          <flag name="ShowInCardView" value="0"/>
          <flag name="ShowInDotNotation" value="0"/>
          <flag name="ShowInAutoComplete" value="0"/>
        </key>
        <key name="%EntityCulture">
          <flag name="ShowInCardView" value="0"/>
          <flag name="ShowInDotNotation" value="0"/>
          <flag name="ShowInAutoComplete" value="0"/>
        </key>
        <key name="%EntityId">
          <flag name="ShowInCardView" value="0"/>
          <flag name="ShowInDotNotation" value="0"/>
          <flag name="ShowInAutoComplete" value="0"/>
        </key>
        <key name="%IsRefreshable">
          <flag name="ShowInCardView" value="0"/>
          <flag name="ShowInAutoComplete" value="0"/>
          <flag name="ExcludeFromCalcComparison" value="1"/>
        </key>
        <key name="%ProviderInfo">
          <flag name="ShowInCardView" value="0"/>
          <flag name="ShowInDotNotation" value="0"/>
          <flag name="ShowInAutoComplete" value="0"/>
        </key>
        <key name="%DataProviderExternalLinkLogo">
          <flag name="ShowInCardView" value="0"/>
          <flag name="ShowInDotNotation" value="0"/>
          <flag name="ShowInAutoComplete" value="0"/>
        </key>
        <key name="%DataProviderExternalLink">
          <flag name="ShowInCardView" value="0"/>
          <flag name="ShowInDotNotation" value="0"/>
          <flag name="ShowInAutoComplete" value="0"/>
        </key>
        <key name="%DataRetrievedTime">
          <flag name="ShowInCardView" value="0"/>
          <flag name="ShowInDotNotation" value="0"/>
          <flag name="ShowInAutoComplete" value="0"/>
          <flag name="ExcludeFromCalcComparison" value="1"/>
        </key>
        <key name="%EntityDomainIdString">
          <flag name="ShowInCardView" value="0"/>
          <flag name="ShowInDotNotation" value="0"/>
          <flag name="ShowInAutoComplete" value="0"/>
        </key>
        <key name="%InfoToolTipLabelNames">
          <flag name="ShowInCardView" value="0"/>
          <flag name="ShowInDotNotation" value="0"/>
          <flag name="ShowInAutoComplete" value="0"/>
        </key>
        <key name="%InfoToolTipLabelValues">
          <flag name="ShowInCardView" value="0"/>
          <flag name="ShowInDotNotation" value="0"/>
          <flag name="ShowInAutoComplete" value="0"/>
        </key>
        <key name="%InfoToolTipLabelValuesType">
          <flag name="ShowInCardView" value="0"/>
          <flag name="ShowInDotNotation" value="0"/>
          <flag name="ShowInAutoComplete" value="0"/>
        </key>
        <key name="%DataProviderString">
          <flag name="ShowInCardView" value="0"/>
          <flag name="ShowInDotNotation" value="0"/>
          <flag name="ShowInAutoComplete" value="0"/>
        </key>
        <key name="%ClassificationId">
          <flag name="ShowInCardView" value="0"/>
          <flag name="ShowInDotNotation" value="0"/>
          <flag name="ShowInAutoComplete" value="0"/>
        </key>
        <key name="%OutdatedReason">
          <flag name="ShowInCardView" value="0"/>
          <flag name="ShowInDotNotation" value="0"/>
          <flag name="ShowInAutoComplete" value="0"/>
          <flag name="ExcludeFromCalcComparison" value="1"/>
        </key>
      </keyFlags>
    </type>
    <type name="_webimage">
      <keyFlags>
        <key name="WebImageIdentifier">
          <flag name="ShowInCardView" value="0"/>
        </key>
      </keyFlags>
    </type>
  </types>
</rvTypesInfo>
</file>

<file path=xl/richData/rdRichValueWebImage.xml><?xml version="1.0" encoding="utf-8"?>
<webImagesSrd xmlns="http://schemas.microsoft.com/office/spreadsheetml/2020/richdatawebimage" xmlns:r="http://schemas.openxmlformats.org/officeDocument/2006/relationships">
  <webImageSrd>
    <address r:id="rId1"/>
    <moreImagesAddress r:id="rId2"/>
  </webImageSrd>
  <webImageSrd>
    <address r:id="rId3"/>
    <moreImagesAddress r:id="rId4"/>
  </webImageSrd>
  <webImageSrd>
    <address r:id="rId5"/>
    <moreImagesAddress r:id="rId6"/>
  </webImageSrd>
  <webImageSrd>
    <address r:id="rId7"/>
    <moreImagesAddress r:id="rId8"/>
  </webImageSrd>
  <webImageSrd>
    <address r:id="rId9"/>
    <moreImagesAddress r:id="rId10"/>
  </webImageSrd>
  <webImageSrd>
    <address r:id="rId11"/>
    <moreImagesAddress r:id="rId12"/>
  </webImageSrd>
  <webImageSrd>
    <address r:id="rId13"/>
    <moreImagesAddress r:id="rId14"/>
  </webImageSrd>
  <webImageSrd>
    <address r:id="rId15"/>
    <moreImagesAddress r:id="rId16"/>
  </webImageSrd>
  <webImageSrd>
    <address r:id="rId17"/>
    <moreImagesAddress r:id="rId18"/>
  </webImageSrd>
  <webImageSrd>
    <address r:id="rId19"/>
    <moreImagesAddress r:id="rId20"/>
  </webImageSrd>
  <webImageSrd>
    <address r:id="rId21"/>
    <moreImagesAddress r:id="rId22"/>
  </webImageSrd>
  <webImageSrd>
    <address r:id="rId23"/>
    <moreImagesAddress r:id="rId24"/>
  </webImageSrd>
  <webImageSrd>
    <address r:id="rId25"/>
    <moreImagesAddress r:id="rId26"/>
  </webImageSrd>
  <webImageSrd>
    <address r:id="rId27"/>
    <moreImagesAddress r:id="rId28"/>
  </webImageSrd>
  <webImageSrd>
    <address r:id="rId29"/>
    <moreImagesAddress r:id="rId30"/>
  </webImageSrd>
  <webImageSrd>
    <address r:id="rId31"/>
    <moreImagesAddress r:id="rId32"/>
  </webImageSrd>
  <webImageSrd>
    <address r:id="rId33"/>
    <moreImagesAddress r:id="rId34"/>
  </webImageSrd>
  <webImageSrd>
    <address r:id="rId35"/>
    <moreImagesAddress r:id="rId36"/>
  </webImageSrd>
  <webImageSrd>
    <address r:id="rId37"/>
    <moreImagesAddress r:id="rId38"/>
  </webImageSrd>
  <webImageSrd>
    <address r:id="rId39"/>
    <moreImagesAddress r:id="rId40"/>
  </webImageSrd>
  <webImageSrd>
    <address r:id="rId41"/>
    <moreImagesAddress r:id="rId42"/>
  </webImageSrd>
  <webImageSrd>
    <address r:id="rId43"/>
    <moreImagesAddress r:id="rId44"/>
  </webImageSrd>
  <webImageSrd>
    <address r:id="rId45"/>
    <moreImagesAddress r:id="rId46"/>
  </webImageSrd>
  <webImageSrd>
    <address r:id="rId47"/>
    <moreImagesAddress r:id="rId48"/>
  </webImageSrd>
  <webImageSrd>
    <address r:id="rId49"/>
    <moreImagesAddress r:id="rId50"/>
  </webImageSrd>
  <webImageSrd>
    <address r:id="rId51"/>
    <moreImagesAddress r:id="rId52"/>
  </webImageSrd>
  <webImageSrd>
    <address r:id="rId53"/>
    <moreImagesAddress r:id="rId54"/>
  </webImageSrd>
  <webImageSrd>
    <address r:id="rId55"/>
    <moreImagesAddress r:id="rId56"/>
  </webImageSrd>
  <webImageSrd>
    <address r:id="rId57"/>
    <moreImagesAddress r:id="rId58"/>
  </webImageSrd>
  <webImageSrd>
    <address r:id="rId59"/>
    <moreImagesAddress r:id="rId60"/>
  </webImageSrd>
  <webImageSrd>
    <address r:id="rId61"/>
    <moreImagesAddress r:id="rId62"/>
  </webImageSrd>
  <webImageSrd>
    <address r:id="rId63"/>
    <moreImagesAddress r:id="rId64"/>
  </webImageSrd>
  <webImageSrd>
    <address r:id="rId65"/>
    <moreImagesAddress r:id="rId66"/>
  </webImageSrd>
  <webImageSrd>
    <address r:id="rId67"/>
    <moreImagesAddress r:id="rId68"/>
  </webImageSrd>
  <webImageSrd>
    <address r:id="rId69"/>
    <moreImagesAddress r:id="rId70"/>
  </webImageSrd>
  <webImageSrd>
    <address r:id="rId71"/>
    <moreImagesAddress r:id="rId72"/>
  </webImageSrd>
  <webImageSrd>
    <address r:id="rId73"/>
    <moreImagesAddress r:id="rId74"/>
  </webImageSrd>
  <webImageSrd>
    <address r:id="rId75"/>
    <moreImagesAddress r:id="rId76"/>
  </webImageSrd>
  <webImageSrd>
    <address r:id="rId77"/>
    <moreImagesAddress r:id="rId78"/>
  </webImageSrd>
  <webImageSrd>
    <address r:id="rId79"/>
    <moreImagesAddress r:id="rId80"/>
  </webImageSrd>
  <webImageSrd>
    <address r:id="rId81"/>
    <moreImagesAddress r:id="rId82"/>
  </webImageSrd>
  <webImageSrd>
    <address r:id="rId83"/>
    <moreImagesAddress r:id="rId84"/>
  </webImageSrd>
  <webImageSrd>
    <address r:id="rId85"/>
    <moreImagesAddress r:id="rId86"/>
  </webImageSrd>
  <webImageSrd>
    <address r:id="rId87"/>
    <moreImagesAddress r:id="rId88"/>
  </webImageSrd>
  <webImageSrd>
    <address r:id="rId89"/>
    <moreImagesAddress r:id="rId90"/>
  </webImageSrd>
  <webImageSrd>
    <address r:id="rId91"/>
    <moreImagesAddress r:id="rId92"/>
  </webImageSrd>
  <webImageSrd>
    <address r:id="rId93"/>
    <moreImagesAddress r:id="rId94"/>
  </webImageSrd>
  <webImageSrd>
    <address r:id="rId95"/>
    <moreImagesAddress r:id="rId96"/>
  </webImageSrd>
</webImagesSrd>
</file>

<file path=xl/richData/rdarray.xml><?xml version="1.0" encoding="utf-8"?>
<arrayData xmlns="http://schemas.microsoft.com/office/spreadsheetml/2017/richdata2" count="47">
  <a r="1">
    <v t="r">6</v>
  </a>
  <a r="1">
    <v t="r">18</v>
  </a>
  <a r="1">
    <v t="r">29</v>
  </a>
  <a r="1">
    <v t="r">40</v>
  </a>
  <a r="1">
    <v t="s">Horario del este de América del Norte</v>
  </a>
  <a r="1">
    <v t="r">51</v>
  </a>
  <a r="1">
    <v t="r">61</v>
  </a>
  <a r="1">
    <v t="r">72</v>
  </a>
  <a r="1">
    <v t="r">84</v>
  </a>
  <a r="1">
    <v t="r">94</v>
  </a>
  <a r="1">
    <v t="r">105</v>
  </a>
  <a r="1">
    <v t="r">116</v>
  </a>
  <a r="1">
    <v t="s">Idioma inglés</v>
  </a>
  <a r="2">
    <v t="r">131</v>
    <v t="r">132</v>
  </a>
  <a r="1">
    <v t="r">162</v>
  </a>
  <a r="1">
    <v t="r">172</v>
  </a>
  <a r="1">
    <v t="r">182</v>
  </a>
  <a r="1">
    <v t="r">192</v>
  </a>
  <a r="1">
    <v t="r">202</v>
  </a>
  <a r="2">
    <v t="r">212</v>
    <v t="r">213</v>
  </a>
  <a r="1">
    <v t="r">223</v>
  </a>
  <a r="1">
    <v t="r">240</v>
  </a>
  <a r="1">
    <v t="r">250</v>
  </a>
  <a r="1">
    <v t="s">Idioma español</v>
  </a>
  <a r="1">
    <v t="r">275</v>
  </a>
  <a r="1">
    <v t="r">293</v>
  </a>
  <a r="1">
    <v t="r">303</v>
  </a>
  <a r="1">
    <v t="r">313</v>
  </a>
  <a r="1">
    <v t="r">323</v>
  </a>
  <a r="1">
    <v t="r">333</v>
  </a>
  <a r="1">
    <v t="r">342</v>
  </a>
  <a r="1">
    <v t="s">Samir Casadiego (Alcalde)</v>
  </a>
  <a r="1">
    <v t="r">360</v>
  </a>
  <a r="1">
    <v t="s">Idioma albanés</v>
  </a>
  <a r="2">
    <v t="r">381</v>
    <v t="r">382</v>
  </a>
  <a r="12">
    <v t="r">402</v>
    <v t="r">403</v>
    <v t="r">404</v>
    <v t="r">405</v>
    <v t="r">406</v>
    <v t="r">407</v>
    <v t="r">408</v>
    <v t="r">409</v>
    <v t="r">410</v>
    <v t="r">411</v>
    <v t="r">412</v>
    <v t="r">413</v>
  </a>
  <a r="1">
    <v t="s">Hora central europea</v>
  </a>
  <a r="1">
    <v t="r">428</v>
  </a>
  <a r="1">
    <v t="r">438</v>
  </a>
  <a r="1">
    <v t="r">448</v>
  </a>
  <a r="1">
    <v t="r">459</v>
  </a>
  <a r="1">
    <v t="r">470</v>
  </a>
  <a r="1">
    <v t="r">480</v>
  </a>
  <a r="1">
    <v t="r">507</v>
  </a>
  <a r="1">
    <v t="r">517</v>
  </a>
  <a r="1">
    <v t="r">528</v>
  </a>
  <a r="1">
    <v t="r">553</v>
  </a>
</arrayData>
</file>

<file path=xl/richData/rdrichvalue.xml><?xml version="1.0" encoding="utf-8"?>
<rvData xmlns="http://schemas.microsoft.com/office/spreadsheetml/2017/richdata" count="558">
  <rv s="0">
    <v>536870912</v>
    <v>Urumita</v>
    <v>5c307aab-27fe-e747-92bb-ddca83553f42</v>
    <v>es-ES</v>
    <v>Map</v>
  </rv>
  <rv s="1">
    <fb>329</fb>
    <v>10</v>
  </rv>
  <rv s="0">
    <v>536870912</v>
    <v>La Guajira</v>
    <v>5dadb66e-c4f1-8556-c08f-671a606edf84</v>
    <v>es-CO</v>
    <v>Map</v>
  </rv>
  <rv s="2">
    <v>0</v>
    <v>8</v>
    <v>0</v>
    <v>7</v>
    <v>0</v>
    <v>Image of Urumita</v>
  </rv>
  <rv s="1">
    <fb>10.560277777777999</fb>
    <v>11</v>
  </rv>
  <rv s="3">
    <v>https://www.bing.com/search?q=Urumita&amp;form=skydnc</v>
    <v>Aprenda más con Bing</v>
  </rv>
  <rv s="0">
    <v>805306368</v>
    <v>Eunice Murgas Saurith (Alcalde)</v>
    <v>e45c8593-73e2-71a5-3a68-07ae62139827</v>
    <v>es-CO</v>
    <v>Generic</v>
  </rv>
  <rv s="4">
    <v>0</v>
  </rv>
  <rv s="1">
    <fb>-73.013611111111004</fb>
    <v>11</v>
  </rv>
  <rv s="0">
    <v>536870912</v>
    <v>Colombia</v>
    <v>c396e3d8-2a85-d230-f691-7850536d840e</v>
    <v>es-CO</v>
    <v>Map</v>
  </rv>
  <rv s="1">
    <fb>10198</fb>
    <v>10</v>
  </rv>
  <rv s="5">
    <v>#VALUE!</v>
    <v>es-ES</v>
    <v>5c307aab-27fe-e747-92bb-ddca83553f42</v>
    <v>536870912</v>
    <v>1</v>
    <v>2</v>
    <v>3</v>
    <v>4</v>
    <v>Urumita</v>
    <v>6</v>
    <v>7</v>
    <v>Map</v>
    <v>8</v>
    <v>9</v>
    <v>1</v>
    <v>Urumita es un municipio de la República de Colombia, ubicado en el sector sur del departamento de La Guajira. Es municipio desde 1979. Está situado a 175 km al sur de la capital departamental, Riohacha y a 45 km al noreste de Valledupar, capital ...</v>
    <v>2</v>
    <v>3</v>
    <v>4</v>
    <v>5</v>
    <v>7</v>
    <v>8</v>
    <v>Urumita</v>
    <v>9</v>
    <v>10</v>
    <v>Urumita</v>
    <v>mdp/vdpid/5577732185483378689</v>
  </rv>
  <rv s="0">
    <v>536870912</v>
    <v>Palmira</v>
    <v>f63350da-fa34-4acc-cb23-e1073b952d9f</v>
    <v>es-ES</v>
    <v>Map</v>
  </rv>
  <rv s="1">
    <fb>1123</fb>
    <v>10</v>
  </rv>
  <rv s="0">
    <v>536870912</v>
    <v>Valle del Cauca</v>
    <v>ce6e3742-88ee-970c-b7e9-de685afbebe8</v>
    <v>es-CO</v>
    <v>Map</v>
  </rv>
  <rv s="2">
    <v>1</v>
    <v>8</v>
    <v>12</v>
    <v>7</v>
    <v>0</v>
    <v>Image of Palmira</v>
  </rv>
  <rv s="1">
    <fb>3.5347222222222001</fb>
    <v>11</v>
  </rv>
  <rv s="3">
    <v>https://www.bing.com/search?q=Palmira+Valle+del+Cauca&amp;form=skydnc</v>
    <v>Aprenda más con Bing</v>
  </rv>
  <rv s="0">
    <v>805306368</v>
    <v>Oscar Escobar (Alcalde)</v>
    <v>7eab9014-7db3-afd4-2de7-ce2a54f8d727</v>
    <v>es-CO</v>
    <v>Generic</v>
  </rv>
  <rv s="4">
    <v>1</v>
  </rv>
  <rv s="1">
    <fb>-76.295555555556007</fb>
    <v>11</v>
  </rv>
  <rv s="1">
    <fb>358895</fb>
    <v>10</v>
  </rv>
  <rv s="5">
    <v>#VALUE!</v>
    <v>es-ES</v>
    <v>f63350da-fa34-4acc-cb23-e1073b952d9f</v>
    <v>536870912</v>
    <v>1</v>
    <v>13</v>
    <v>3</v>
    <v>4</v>
    <v>Palmira</v>
    <v>6</v>
    <v>7</v>
    <v>Map</v>
    <v>8</v>
    <v>14</v>
    <v>13</v>
    <v>Palmira es un municipio colombiano del departamento del Valle del Cauca en Colombia; localizado en la región sur del departamento. Es conocido como La Villa de las Palmas. Se encuentra ubicado en la ribera oriental del río Cauca, hace parte del ...</v>
    <v>14</v>
    <v>15</v>
    <v>16</v>
    <v>17</v>
    <v>19</v>
    <v>20</v>
    <v>Palmira</v>
    <v>9</v>
    <v>21</v>
    <v>Palmira</v>
    <v>mdp/vdpid/5580449516701614081</v>
  </rv>
  <rv s="0">
    <v>536870912</v>
    <v>Barranquilla</v>
    <v>42cd2e95-8c26-b0ae-3c59-2f0254dc0b33</v>
    <v>es-ES</v>
    <v>Map</v>
  </rv>
  <rv s="1">
    <fb>154</fb>
    <v>10</v>
  </rv>
  <rv s="0">
    <v>536870912</v>
    <v>Atlántico</v>
    <v>060406d2-f65b-ee44-bba7-291bad263612</v>
    <v>es-CO</v>
    <v>Map</v>
  </rv>
  <rv s="2">
    <v>2</v>
    <v>8</v>
    <v>15</v>
    <v>7</v>
    <v>0</v>
    <v>Image of Barranquilla</v>
  </rv>
  <rv s="1">
    <fb>10.983333333333301</fb>
    <v>11</v>
  </rv>
  <rv s="3">
    <v>https://www.bing.com/search?q=Barranquilla&amp;form=skydnc</v>
    <v>Aprenda más con Bing</v>
  </rv>
  <rv s="0">
    <v>805306368</v>
    <v>Jaime Pumarejo Heins (Alcalde)</v>
    <v>455e162c-d89e-2f54-a64c-6b3f5c5d0a04</v>
    <v>es-CO</v>
    <v>Generic</v>
  </rv>
  <rv s="4">
    <v>2</v>
  </rv>
  <rv s="1">
    <fb>-74.801944444444402</fb>
    <v>11</v>
  </rv>
  <rv s="1">
    <fb>1274250</fb>
    <v>10</v>
  </rv>
  <rv s="5">
    <v>#VALUE!</v>
    <v>es-ES</v>
    <v>42cd2e95-8c26-b0ae-3c59-2f0254dc0b33</v>
    <v>536870912</v>
    <v>1</v>
    <v>16</v>
    <v>3</v>
    <v>4</v>
    <v>Barranquilla</v>
    <v>6</v>
    <v>7</v>
    <v>Map</v>
    <v>8</v>
    <v>17</v>
    <v>24</v>
    <v>Barranquilla, oficialmente Distrito Especial, Industrial y Portuario de Barranquilla, es la capital del departamento del Atlántico, Colombia. Está ubicada sobre la margen occidental del río Magdalena a 7,5 km de su desembocadura en el mar ...</v>
    <v>25</v>
    <v>26</v>
    <v>27</v>
    <v>28</v>
    <v>30</v>
    <v>31</v>
    <v>Barranquilla</v>
    <v>9</v>
    <v>32</v>
    <v>Barranquilla</v>
    <v>mdp/vdpid/5576068923897413633</v>
  </rv>
  <rv s="0">
    <v>536870912</v>
    <v>Valledupar</v>
    <v>6fe413f4-0dd2-f600-611d-ac12bfd296ec</v>
    <v>es-ES</v>
    <v>Map</v>
  </rv>
  <rv s="1">
    <fb>30000</fb>
    <v>10</v>
  </rv>
  <rv s="0">
    <v>536870912</v>
    <v>Cesar</v>
    <v>acf0353b-c9e7-bf27-fe4d-0e199bc80085</v>
    <v>es-CO</v>
    <v>Map</v>
  </rv>
  <rv s="2">
    <v>3</v>
    <v>8</v>
    <v>18</v>
    <v>7</v>
    <v>0</v>
    <v>Image of Valledupar</v>
  </rv>
  <rv s="1">
    <fb>10.460277777778</fb>
    <v>11</v>
  </rv>
  <rv s="3">
    <v>https://www.bing.com/search?q=Valledupar&amp;form=skydnc</v>
    <v>Aprenda más con Bing</v>
  </rv>
  <rv s="0">
    <v>805306368</v>
    <v>José Santos Castro González "Mello Castro González" (Alcalde)</v>
    <v>c62e40e3-efde-004b-db6e-13f4c560cace</v>
    <v>es-CO</v>
    <v>Generic</v>
  </rv>
  <rv s="4">
    <v>3</v>
  </rv>
  <rv s="1">
    <fb>-73.259722222221995</fb>
    <v>11</v>
  </rv>
  <rv s="1">
    <fb>544134</fb>
    <v>10</v>
  </rv>
  <rv s="4">
    <v>4</v>
  </rv>
  <rv s="6">
    <v>#VALUE!</v>
    <v>es-ES</v>
    <v>6fe413f4-0dd2-f600-611d-ac12bfd296ec</v>
    <v>536870912</v>
    <v>1</v>
    <v>19</v>
    <v>3</v>
    <v>20</v>
    <v>Valledupar</v>
    <v>6</v>
    <v>7</v>
    <v>Map</v>
    <v>8</v>
    <v>21</v>
    <v>35</v>
    <v>Valledupar, también llamada Ciudad de los Santos Reyes del Valle de Upar, es un municipio colombiano, capital del departamento del Cesar. Está ubicada al nororiente del Caribe Colombiano, a orillas del río Guatapurí, en el valle del río Cesar ...</v>
    <v>36</v>
    <v>37</v>
    <v>38</v>
    <v>39</v>
    <v>41</v>
    <v>42</v>
    <v>Valledupar</v>
    <v>9</v>
    <v>43</v>
    <v>Valledupar</v>
    <v>mdp/vdpid/5576276980904493057</v>
    <v>44</v>
  </rv>
  <rv s="0">
    <v>536870912</v>
    <v>Riohacha</v>
    <v>f49d0eea-63a6-74bd-7610-26e440494dda</v>
    <v>es-ES</v>
    <v>Map</v>
  </rv>
  <rv s="1">
    <fb>5020</fb>
    <v>10</v>
  </rv>
  <rv s="2">
    <v>4</v>
    <v>8</v>
    <v>22</v>
    <v>7</v>
    <v>0</v>
    <v>Image of Riohacha</v>
  </rv>
  <rv s="1">
    <fb>11.544166666667</fb>
    <v>11</v>
  </rv>
  <rv s="3">
    <v>https://www.bing.com/search?q=Riohacha&amp;form=skydnc</v>
    <v>Aprenda más con Bing</v>
  </rv>
  <rv s="0">
    <v>805306368</v>
    <v>Rafael Ceballos Sierra (Alcalde)</v>
    <v>401d5f42-c0ec-ed6b-6174-4a40fa77534f</v>
    <v>es-CO</v>
    <v>Generic</v>
  </rv>
  <rv s="4">
    <v>5</v>
  </rv>
  <rv s="1">
    <fb>-72.906944444443994</fb>
    <v>11</v>
  </rv>
  <rv s="1">
    <fb>167865</fb>
    <v>10</v>
  </rv>
  <rv s="5">
    <v>#VALUE!</v>
    <v>es-ES</v>
    <v>f49d0eea-63a6-74bd-7610-26e440494dda</v>
    <v>536870912</v>
    <v>1</v>
    <v>23</v>
    <v>3</v>
    <v>4</v>
    <v>Riohacha</v>
    <v>6</v>
    <v>7</v>
    <v>Map</v>
    <v>8</v>
    <v>24</v>
    <v>47</v>
    <v>Riohacha, es un distrito colombiano, capital del departamento de La Guajira. Se ubica en la costa del mar Caribe, en el delta del río Ranchería. Es el segundo municipio con mayor extensión territorial en su departamento y principal por ...</v>
    <v>2</v>
    <v>48</v>
    <v>49</v>
    <v>50</v>
    <v>52</v>
    <v>53</v>
    <v>Riohacha</v>
    <v>9</v>
    <v>54</v>
    <v>Riohacha</v>
    <v>mdp/vdpid/5565695205048320002</v>
  </rv>
  <rv s="0">
    <v>536870912</v>
    <v>La Jagua de Ibirico</v>
    <v>9750ed9c-80f8-d656-1250-04b429c0dd51</v>
    <v>es-ES</v>
    <v>Map</v>
  </rv>
  <rv s="1">
    <fb>728.9</fb>
    <v>10</v>
  </rv>
  <rv s="2">
    <v>5</v>
    <v>8</v>
    <v>25</v>
    <v>7</v>
    <v>0</v>
    <v>Image of La Jagua de Ibirico</v>
  </rv>
  <rv s="1">
    <fb>9.5611111111110993</fb>
    <v>11</v>
  </rv>
  <rv s="3">
    <v>https://www.bing.com/search?q=La+Jagua+de+Ibirico&amp;form=skydnc</v>
    <v>Aprenda más con Bing</v>
  </rv>
  <rv s="0">
    <v>805306368</v>
    <v>Didier Lobo Chinchilla (Alcalde)</v>
    <v>a0a0997f-5a19-c816-b3be-cdedd162f7b9</v>
    <v>es-CO</v>
    <v>Generic</v>
  </rv>
  <rv s="4">
    <v>6</v>
  </rv>
  <rv s="1">
    <fb>-73.336388888889005</fb>
    <v>11</v>
  </rv>
  <rv s="1">
    <fb>21386</fb>
    <v>10</v>
  </rv>
  <rv s="5">
    <v>#VALUE!</v>
    <v>es-ES</v>
    <v>9750ed9c-80f8-d656-1250-04b429c0dd51</v>
    <v>536870912</v>
    <v>1</v>
    <v>27</v>
    <v>3</v>
    <v>4</v>
    <v>La Jagua de Ibirico</v>
    <v>6</v>
    <v>7</v>
    <v>Map</v>
    <v>8</v>
    <v>9</v>
    <v>57</v>
    <v>La Jagua de Ibirico es un municipio de Colombia, situado en el noreste del país en el departamento de Cesar. Al norte limita con el municipio de Becerril, al sur con Chiriguaná, al este con Venezuela y al oeste con Chiriguaná y El Paso. Está a ...</v>
    <v>36</v>
    <v>58</v>
    <v>59</v>
    <v>60</v>
    <v>62</v>
    <v>63</v>
    <v>La Jagua de Ibirico</v>
    <v>9</v>
    <v>64</v>
    <v>La Jagua de Ibirico</v>
    <v>mdp/vdpid/5576491692023873538</v>
  </rv>
  <rv s="0">
    <v>536870912</v>
    <v>El Paso</v>
    <v>25900f5d-a189-77fb-dda5-9594f078ef80</v>
    <v>es-ES</v>
    <v>Map</v>
  </rv>
  <rv s="1">
    <fb>823</fb>
    <v>10</v>
  </rv>
  <rv s="0">
    <v>536870912</v>
    <v>Cesar</v>
    <v>acf0353b-c9e7-bf27-fe4d-0e199bc80085</v>
    <v>es-ES</v>
    <v>Map</v>
  </rv>
  <rv s="2">
    <v>6</v>
    <v>8</v>
    <v>29</v>
    <v>7</v>
    <v>0</v>
    <v>Image of El Paso</v>
  </rv>
  <rv s="1">
    <fb>9.6622194444443998</fb>
    <v>11</v>
  </rv>
  <rv s="3">
    <v>https://www.bing.com/search?q=El+Paso+Cesar&amp;form=skydnc</v>
    <v>Aprenda más con Bing</v>
  </rv>
  <rv s="0">
    <v>805306368</v>
    <v>Gunder Escobar (Alcalde)</v>
    <v>c45fb648-ccb9-3c94-e032-8de872071a6e</v>
    <v>es-ES</v>
    <v>Generic</v>
  </rv>
  <rv s="4">
    <v>7</v>
  </rv>
  <rv s="1">
    <fb>-73.751900000000006</fb>
    <v>11</v>
  </rv>
  <rv s="0">
    <v>536870912</v>
    <v>Colombia</v>
    <v>c396e3d8-2a85-d230-f691-7850536d840e</v>
    <v>es-ES</v>
    <v>Map</v>
  </rv>
  <rv s="1">
    <fb>34620</fb>
    <v>10</v>
  </rv>
  <rv s="5">
    <v>#VALUE!</v>
    <v>es-ES</v>
    <v>25900f5d-a189-77fb-dda5-9594f078ef80</v>
    <v>536870912</v>
    <v>1</v>
    <v>30</v>
    <v>3</v>
    <v>4</v>
    <v>El Paso</v>
    <v>6</v>
    <v>7</v>
    <v>Map</v>
    <v>8</v>
    <v>9</v>
    <v>67</v>
    <v>El Paso es una población y municipio colombiano en el departamento de Cesar. Es una de las poblaciones con los registros de temperatura más alta de Colombia. Es de los pocos municipios de Colombia en la que uno de sus centros poblados es más ...</v>
    <v>68</v>
    <v>69</v>
    <v>70</v>
    <v>71</v>
    <v>73</v>
    <v>74</v>
    <v>El Paso</v>
    <v>75</v>
    <v>76</v>
    <v>El Paso</v>
    <v>mdp/vdpid/5576483712226295809</v>
  </rv>
  <rv s="0">
    <v>536870912</v>
    <v>Medellín</v>
    <v>7b1377e4-8d6a-bcd0-6cb4-7b7c0a8f94b5</v>
    <v>es-ES</v>
    <v>Map</v>
  </rv>
  <rv s="1">
    <fb>380.74</fb>
    <v>10</v>
  </rv>
  <rv s="0">
    <v>536870912</v>
    <v>Antioquia</v>
    <v>d3614470-a93c-5d64-a636-9da2dff33c3d</v>
    <v>es-CO</v>
    <v>Map</v>
  </rv>
  <rv s="2">
    <v>7</v>
    <v>8</v>
    <v>31</v>
    <v>7</v>
    <v>0</v>
    <v>Image of Medellín</v>
  </rv>
  <rv s="1">
    <fb>6.2447472222222</fb>
    <v>11</v>
  </rv>
  <rv s="3">
    <v>https://www.bing.com/search?q=Medell%c3%adn&amp;form=skydnc</v>
    <v>Aprenda más con Bing</v>
  </rv>
  <rv s="0">
    <v>805306368</v>
    <v>Fico Gutierrez (Alcalde)</v>
    <v>882f5921-5342-f5f7-cffb-aefbd18d4874</v>
    <v>es-CO</v>
    <v>Generic</v>
  </rv>
  <rv s="4">
    <v>8</v>
  </rv>
  <rv s="1">
    <fb>-75.574827777777998</fb>
    <v>11</v>
  </rv>
  <rv s="1">
    <fb>2529403</fb>
    <v>10</v>
  </rv>
  <rv s="5">
    <v>#VALUE!</v>
    <v>es-ES</v>
    <v>7b1377e4-8d6a-bcd0-6cb4-7b7c0a8f94b5</v>
    <v>536870912</v>
    <v>1</v>
    <v>32</v>
    <v>3</v>
    <v>4</v>
    <v>Medellín</v>
    <v>6</v>
    <v>7</v>
    <v>Map</v>
    <v>8</v>
    <v>9</v>
    <v>79</v>
    <v>Medellín, es un distrito de Colombia y capital del departamento de Antioquia. Es la ciudad más poblada del departamento y la segunda más poblada del país después de Bogotá. Está ubicada en la parte más ancha de la región natural conocida como ...</v>
    <v>80</v>
    <v>81</v>
    <v>82</v>
    <v>83</v>
    <v>85</v>
    <v>86</v>
    <v>Medellín</v>
    <v>9</v>
    <v>87</v>
    <v>Medellín</v>
    <v>mdp/vdpid/5577506192692871181</v>
  </rv>
  <rv s="0">
    <v>536870912</v>
    <v>Villanueva</v>
    <v>bb8c02ff-0d75-4bf2-b456-9937d3e5602e</v>
    <v>es-ES</v>
    <v>Map</v>
  </rv>
  <rv s="1">
    <fb>265</fb>
    <v>10</v>
  </rv>
  <rv s="2">
    <v>8</v>
    <v>8</v>
    <v>33</v>
    <v>7</v>
    <v>0</v>
    <v>Image of Villanueva</v>
  </rv>
  <rv s="1">
    <fb>10.605277777777999</fb>
    <v>11</v>
  </rv>
  <rv s="3">
    <v>https://www.bing.com/search?q=Villanueva+La+Guajira&amp;form=skydnc</v>
    <v>Aprenda más con Bing</v>
  </rv>
  <rv s="0">
    <v>805306368</v>
    <v>Luis Erasmo Dangond (Alcalde)</v>
    <v>24c9bb12-3217-dfde-0363-692459b7b822</v>
    <v>es-CO</v>
    <v>Generic</v>
  </rv>
  <rv s="4">
    <v>9</v>
  </rv>
  <rv s="1">
    <fb>-72.98</fb>
    <v>11</v>
  </rv>
  <rv s="1">
    <fb>356</fb>
    <v>10</v>
  </rv>
  <rv s="5">
    <v>#VALUE!</v>
    <v>es-ES</v>
    <v>bb8c02ff-0d75-4bf2-b456-9937d3e5602e</v>
    <v>536870912</v>
    <v>1</v>
    <v>35</v>
    <v>3</v>
    <v>4</v>
    <v>Villanueva</v>
    <v>6</v>
    <v>7</v>
    <v>Map</v>
    <v>8</v>
    <v>36</v>
    <v>90</v>
    <v>Villanueva, oficialmente, Santo Tomás de Villanueva, es una población y municipio colombiano ubicado al sur del departamento de La Guajira. Su cabecera municipal se localiza en el piedemonte de la Serranía del Perijá.</v>
    <v>2</v>
    <v>91</v>
    <v>92</v>
    <v>93</v>
    <v>95</v>
    <v>96</v>
    <v>Villanueva</v>
    <v>9</v>
    <v>97</v>
    <v>Villanueva</v>
    <v>mdp/vdpid/5577732012627722241</v>
  </rv>
  <rv s="0">
    <v>536870912</v>
    <v>Sogamoso</v>
    <v>460e7e84-a420-238d-3504-767025713023</v>
    <v>es-ES</v>
    <v>Map</v>
  </rv>
  <rv s="1">
    <fb>209</fb>
    <v>10</v>
  </rv>
  <rv s="0">
    <v>536870912</v>
    <v>Boyacá</v>
    <v>951b3076-f33d-486b-9b35-d6d83aad8b98</v>
    <v>es-CO</v>
    <v>Map</v>
  </rv>
  <rv s="2">
    <v>9</v>
    <v>8</v>
    <v>37</v>
    <v>7</v>
    <v>0</v>
    <v>Image of Sogamoso</v>
  </rv>
  <rv s="1">
    <fb>5.7148307000000003</fb>
    <v>11</v>
  </rv>
  <rv s="3">
    <v>https://www.bing.com/search?q=Sogamoso&amp;form=skydnc</v>
    <v>Aprenda más con Bing</v>
  </rv>
  <rv s="0">
    <v>805306368</v>
    <v>Rigoberto Alfonso Pérez (Alcalde)</v>
    <v>e6d3acef-eeb4-93a3-a8f3-ea5d50f34264</v>
    <v>es-CO</v>
    <v>Generic</v>
  </rv>
  <rv s="4">
    <v>10</v>
  </rv>
  <rv s="1">
    <fb>-72.927932799999994</fb>
    <v>11</v>
  </rv>
  <rv s="1">
    <fb>128638</fb>
    <v>10</v>
  </rv>
  <rv s="5">
    <v>#VALUE!</v>
    <v>es-ES</v>
    <v>460e7e84-a420-238d-3504-767025713023</v>
    <v>536870912</v>
    <v>1</v>
    <v>38</v>
    <v>3</v>
    <v>4</v>
    <v>Sogamoso</v>
    <v>6</v>
    <v>7</v>
    <v>Map</v>
    <v>8</v>
    <v>39</v>
    <v>100</v>
    <v>Sogamoso es un municipio colombiano situado en el centro-oriente del departamento de Boyacá en la región del Alto Chicamocha. Es la capital de la Provincia de Sugamuxi, se encuentra a 228,5 km al noreste de Bogotá, la capital del país, y a 75,8 ...</v>
    <v>101</v>
    <v>102</v>
    <v>103</v>
    <v>104</v>
    <v>106</v>
    <v>107</v>
    <v>Sogamoso</v>
    <v>9</v>
    <v>108</v>
    <v>Sogamoso</v>
    <v>mdp/vdpid/5579210304803307521</v>
  </rv>
  <rv s="0">
    <v>536870912</v>
    <v>Santa Marta</v>
    <v>d09d4730-feb7-30ca-9a61-7c9689075b16</v>
    <v>es-ES</v>
    <v>Map</v>
  </rv>
  <rv s="1">
    <fb>293.64999999999998</fb>
    <v>10</v>
  </rv>
  <rv s="0">
    <v>536870912</v>
    <v>Magdalena</v>
    <v>dcdd93f1-b99c-7653-25fe-53654ad52fa2</v>
    <v>es-CO</v>
    <v>Map</v>
  </rv>
  <rv s="2">
    <v>10</v>
    <v>8</v>
    <v>40</v>
    <v>7</v>
    <v>0</v>
    <v>Image of Santa Marta</v>
  </rv>
  <rv s="1">
    <fb>11.236111111111001</fb>
    <v>11</v>
  </rv>
  <rv s="3">
    <v>https://www.bing.com/search?q=Santa+Marta+Colombia&amp;form=skydnc</v>
    <v>Aprenda más con Bing</v>
  </rv>
  <rv s="0">
    <v>805306368</v>
    <v>Virna Lizi Johnson Salcedo (Alcalde)</v>
    <v>61143572-153f-a7b5-6edc-eafa4e012d77</v>
    <v>es-CO</v>
    <v>Generic</v>
  </rv>
  <rv s="4">
    <v>11</v>
  </rv>
  <rv s="1">
    <fb>-74.201666666666995</fb>
    <v>11</v>
  </rv>
  <rv s="1">
    <fb>515556</fb>
    <v>10</v>
  </rv>
  <rv s="5">
    <v>#VALUE!</v>
    <v>es-ES</v>
    <v>d09d4730-feb7-30ca-9a61-7c9689075b16</v>
    <v>536870912</v>
    <v>1</v>
    <v>41</v>
    <v>3</v>
    <v>4</v>
    <v>Santa Marta</v>
    <v>6</v>
    <v>7</v>
    <v>Map</v>
    <v>8</v>
    <v>42</v>
    <v>111</v>
    <v>Santa Marta, es un distrito de Colombia, capital del departamento de Magdalena. Fue fundada el 29 de julio de 1525 por el español Rodrigo de Bastidas, lo que según los textos, la convierte en la ciudad en pie más antigua de Colombia. Se ...</v>
    <v>112</v>
    <v>113</v>
    <v>114</v>
    <v>115</v>
    <v>117</v>
    <v>118</v>
    <v>Santa Marta</v>
    <v>9</v>
    <v>119</v>
    <v>Santa Marta</v>
    <v>mdp/vdpid/5564153002886955009</v>
  </rv>
  <rv s="0">
    <v>536870912</v>
    <v>Florida</v>
    <v>5fece3f4-e8e8-4159-843e-f725a930ad50</v>
    <v>es-ES</v>
    <v>Map</v>
  </rv>
  <rv s="1">
    <fb>170304</fb>
    <v>10</v>
  </rv>
  <rv s="1">
    <fb>9.6000000000000002E-2</fb>
    <v>51</v>
  </rv>
  <rv s="0">
    <v>536870912</v>
    <v>Tallahassee</v>
    <v>fe8036d9-2764-4483-9405-f07a59b69915</v>
    <v>es-CO</v>
    <v>Map</v>
  </rv>
  <rv s="0">
    <v>536870912</v>
    <v>Jacksonville</v>
    <v>8bd6021b-ea7f-4470-a29b-042b1c82e07f</v>
    <v>es-CO</v>
    <v>Map</v>
  </rv>
  <rv s="1">
    <fb>7300494</fb>
    <v>10</v>
  </rv>
  <rv s="4">
    <v>12</v>
  </rv>
  <rv s="2">
    <v>11</v>
    <v>8</v>
    <v>43</v>
    <v>7</v>
    <v>0</v>
    <v>Image of Florida</v>
  </rv>
  <rv s="1">
    <fb>47507</fb>
    <v>52</v>
  </rv>
  <rv s="3">
    <v>https://www.bing.com/search?q=Florida&amp;form=skydnc</v>
    <v>Aprenda más con Bing</v>
  </rv>
  <rv s="0">
    <v>805306368</v>
    <v>Ron DeSantis (Gobernador)</v>
    <v>1ed346c3-9ad7-8e78-ae55-5ed54b15749a</v>
    <v>es-CO</v>
    <v>Generic</v>
  </rv>
  <rv s="0">
    <v>805306368</v>
    <v>Jeanette Nuñez (Vicegobernador)</v>
    <v>521859d8-c46c-b08b-cb47-7344118c3236</v>
    <v>es-CO</v>
    <v>Generic</v>
  </rv>
  <rv s="4">
    <v>13</v>
  </rv>
  <rv s="0">
    <v>536870912</v>
    <v>Estados Unidos</v>
    <v>5232ed96-85b1-2edb-12c6-63e6c597a1de</v>
    <v>es-CO</v>
    <v>Map</v>
  </rv>
  <rv s="1">
    <fb>116240</fb>
    <v>10</v>
  </rv>
  <rv s="1">
    <fb>2.63</fb>
    <v>53</v>
  </rv>
  <rv s="1">
    <fb>21538187</fb>
    <v>10</v>
  </rv>
  <rv s="1">
    <fb>2.7999999999999997E-2</fb>
    <v>51</v>
  </rv>
  <rv s="1">
    <fb>0.77700000000000002</fb>
    <v>51</v>
  </rv>
  <rv s="1">
    <fb>0.02</fb>
    <v>51</v>
  </rv>
  <rv s="1">
    <fb>0.58799999999999997</fb>
    <v>51</v>
  </rv>
  <rv s="1">
    <fb>0.86900000000000011</fb>
    <v>51</v>
  </rv>
  <rv s="1">
    <fb>0.245</fb>
    <v>51</v>
  </rv>
  <rv s="1">
    <fb>5.0000000000000001E-3</fb>
    <v>54</v>
  </rv>
  <rv s="1">
    <fb>0.27300000000000002</fb>
    <v>51</v>
  </rv>
  <rv s="1">
    <fb>0.19399999999999998</fb>
    <v>51</v>
  </rv>
  <rv s="1">
    <fb>5.4000000000000006E-2</fb>
    <v>51</v>
  </rv>
  <rv s="1">
    <fb>0.20300000000000001</fb>
    <v>51</v>
  </rv>
  <rv s="1">
    <fb>1E-3</fb>
    <v>51</v>
  </rv>
  <rv s="1">
    <fb>0.16800000000000001</fb>
    <v>51</v>
  </rv>
  <rv s="1">
    <fb>8.5000000000000006E-2</fb>
    <v>51</v>
  </rv>
  <rv s="1">
    <fb>0.19699999999999998</fb>
    <v>51</v>
  </rv>
  <rv s="1">
    <fb>1002</fb>
    <v>52</v>
  </rv>
  <rv s="1">
    <fb>9301642</fb>
    <v>10</v>
  </rv>
  <rv s="1">
    <fb>159000</fb>
    <v>52</v>
  </rv>
  <rv s="7">
    <v>#VALUE!</v>
    <v>es-ES</v>
    <v>5fece3f4-e8e8-4159-843e-f725a930ad50</v>
    <v>536870912</v>
    <v>1</v>
    <v>47</v>
    <v>48</v>
    <v>49</v>
    <v>Florida</v>
    <v>6</v>
    <v>7</v>
    <v>Map</v>
    <v>8</v>
    <v>50</v>
    <v>US-FL</v>
    <v>122</v>
    <v>123</v>
    <v>124</v>
    <v>125</v>
    <v>La Florida o simplemente Florida es uno de los cincuenta estados que, junto con Washington D. C. forman los Estados Unidos. Ubicado en la región meridional del país. Limita al occidente con el golfo de México y Alabama, al norte con Alabama y ...</v>
    <v>126</v>
    <v>127</v>
    <v>128</v>
    <v>129</v>
    <v>130</v>
    <v>133</v>
    <v>Florida</v>
    <v>134</v>
    <v>135</v>
    <v>136</v>
    <v>137</v>
    <v>138</v>
    <v>139</v>
    <v>140</v>
    <v>141</v>
    <v>142</v>
    <v>143</v>
    <v>144</v>
    <v>145</v>
    <v>146</v>
    <v>147</v>
    <v>148</v>
    <v>149</v>
    <v>150</v>
    <v>151</v>
    <v>152</v>
    <v>153</v>
    <v>154</v>
    <v>Florida</v>
    <v>155</v>
    <v>mdp/vdpid/11032</v>
    <v>44</v>
  </rv>
  <rv s="0">
    <v>536870912</v>
    <v>Soledad</v>
    <v>9581fbfc-9725-e0f8-2b96-d8d0f8d1b8f7</v>
    <v>es-ES</v>
    <v>Map</v>
  </rv>
  <rv s="1">
    <fb>67</fb>
    <v>10</v>
  </rv>
  <rv s="2">
    <v>12</v>
    <v>8</v>
    <v>55</v>
    <v>7</v>
    <v>0</v>
    <v>Image of Soledad</v>
  </rv>
  <rv s="1">
    <fb>10.909722222221999</fb>
    <v>11</v>
  </rv>
  <rv s="3">
    <v>https://www.bing.com/search?q=Soledad+Atl%c3%a1ntico&amp;form=skydnc</v>
    <v>Aprenda más con Bing</v>
  </rv>
  <rv s="0">
    <v>805306368</v>
    <v>Rodolfo Ucrós (Alcalde)</v>
    <v>2c8a17fb-fbe6-3509-50f4-4bc503891e26</v>
    <v>es-CO</v>
    <v>Generic</v>
  </rv>
  <rv s="4">
    <v>14</v>
  </rv>
  <rv s="1">
    <fb>-74.785833333333002</fb>
    <v>11</v>
  </rv>
  <rv s="1">
    <fb>676014</fb>
    <v>10</v>
  </rv>
  <rv s="5">
    <v>#VALUE!</v>
    <v>es-ES</v>
    <v>9581fbfc-9725-e0f8-2b96-d8d0f8d1b8f7</v>
    <v>536870912</v>
    <v>1</v>
    <v>56</v>
    <v>3</v>
    <v>4</v>
    <v>Soledad</v>
    <v>6</v>
    <v>7</v>
    <v>Map</v>
    <v>8</v>
    <v>14</v>
    <v>158</v>
    <v>Soledad es un municipio colombiano del departamento del Atlántico. Ocupa el octavo lugar en cuanto a población en Colombia y el tercero en la región Caribe, después de Barranquilla y Cartagena de Indias. Su área urbana se encuentra conurbada con ...</v>
    <v>25</v>
    <v>159</v>
    <v>160</v>
    <v>161</v>
    <v>163</v>
    <v>164</v>
    <v>Soledad</v>
    <v>9</v>
    <v>165</v>
    <v>Soledad</v>
    <v>mdp/vdpid/5576069441440972803</v>
  </rv>
  <rv s="0">
    <v>536870912</v>
    <v>Galapa</v>
    <v>3cf09d13-6a16-f359-91c7-c347a2d22fe5</v>
    <v>es-ES</v>
    <v>Map</v>
  </rv>
  <rv s="1">
    <fb>98</fb>
    <v>10</v>
  </rv>
  <rv s="2">
    <v>13</v>
    <v>8</v>
    <v>57</v>
    <v>7</v>
    <v>0</v>
    <v>Image of Galapa</v>
  </rv>
  <rv s="1">
    <fb>10.900277777777999</fb>
    <v>11</v>
  </rv>
  <rv s="3">
    <v>https://www.bing.com/search?q=Galapa&amp;form=skydnc</v>
    <v>Aprenda más con Bing</v>
  </rv>
  <rv s="0">
    <v>805306368</v>
    <v>Regulo Pascual Matera Garcia (Alcalde)</v>
    <v>69e3167d-115b-1f86-dcc3-8599d0284194</v>
    <v>es-CO</v>
    <v>Generic</v>
  </rv>
  <rv s="4">
    <v>15</v>
  </rv>
  <rv s="1">
    <fb>-74.885277777778001</fb>
    <v>11</v>
  </rv>
  <rv s="1">
    <fb>31596</fb>
    <v>10</v>
  </rv>
  <rv s="5">
    <v>#VALUE!</v>
    <v>es-ES</v>
    <v>3cf09d13-6a16-f359-91c7-c347a2d22fe5</v>
    <v>536870912</v>
    <v>1</v>
    <v>58</v>
    <v>3</v>
    <v>4</v>
    <v>Galapa</v>
    <v>6</v>
    <v>7</v>
    <v>Map</v>
    <v>8</v>
    <v>24</v>
    <v>168</v>
    <v>Galapa es un municipio del departamento del Atlántico, Colombia, que hace parte del Área metropolitana de Barranquilla. Tiene bajo su jurisdicción el centro poblado Paluato.</v>
    <v>25</v>
    <v>169</v>
    <v>170</v>
    <v>171</v>
    <v>173</v>
    <v>174</v>
    <v>Galapa</v>
    <v>9</v>
    <v>175</v>
    <v>Galapa</v>
    <v>mdp/vdpid/5576063261687676929</v>
  </rv>
  <rv s="0">
    <v>536870912</v>
    <v>Fundación</v>
    <v>b084b749-d4f7-c64a-5444-bb683c47f441</v>
    <v>es-ES</v>
    <v>Map</v>
  </rv>
  <rv s="1">
    <fb>1157</fb>
    <v>10</v>
  </rv>
  <rv s="2">
    <v>14</v>
    <v>8</v>
    <v>59</v>
    <v>7</v>
    <v>0</v>
    <v>Image of Fundación</v>
  </rv>
  <rv s="1">
    <fb>10.517222222221999</fb>
    <v>11</v>
  </rv>
  <rv s="3">
    <v>https://www.bing.com/search?q=Fundaci%c3%b3n+Magdalena&amp;form=skydnc</v>
    <v>Aprenda más con Bing</v>
  </rv>
  <rv s="0">
    <v>805306368</v>
    <v>Mallath Martinez (Alcalde)</v>
    <v>d4399391-0e97-9114-137c-a1c76e54af30</v>
    <v>es-CO</v>
    <v>Generic</v>
  </rv>
  <rv s="4">
    <v>16</v>
  </rv>
  <rv s="1">
    <fb>-74.192222222222</fb>
    <v>11</v>
  </rv>
  <rv s="1">
    <fb>90514</fb>
    <v>10</v>
  </rv>
  <rv s="5">
    <v>#VALUE!</v>
    <v>es-ES</v>
    <v>b084b749-d4f7-c64a-5444-bb683c47f441</v>
    <v>536870912</v>
    <v>1</v>
    <v>60</v>
    <v>3</v>
    <v>4</v>
    <v>Fundación</v>
    <v>6</v>
    <v>7</v>
    <v>Map</v>
    <v>8</v>
    <v>9</v>
    <v>178</v>
    <v>Fundación es un municipio de Colombia perteneciente al departamento del Magdalena, está localizado cerca de la Sierra Nevada de Santa Marta. Es el tercer municipio más poblado del departamento del Magdalena después de Ciénaga y Zona Bananera, y ...</v>
    <v>112</v>
    <v>179</v>
    <v>180</v>
    <v>181</v>
    <v>183</v>
    <v>184</v>
    <v>Fundación</v>
    <v>9</v>
    <v>185</v>
    <v>Fundación</v>
    <v>mdp/vdpid/5576233405055500291</v>
  </rv>
  <rv s="0">
    <v>536870912</v>
    <v>San Juan del Cesar</v>
    <v>78f5620c-d29b-68df-b515-c0385ca8ebf7</v>
    <v>es-ES</v>
    <v>Map</v>
  </rv>
  <rv s="1">
    <fb>1415</fb>
    <v>10</v>
  </rv>
  <rv s="2">
    <v>15</v>
    <v>8</v>
    <v>61</v>
    <v>7</v>
    <v>0</v>
    <v>Image of San Juan del Cesar</v>
  </rv>
  <rv s="1">
    <fb>10.770833333333</fb>
    <v>11</v>
  </rv>
  <rv s="3">
    <v>https://www.bing.com/search?q=San+Juan+del+Cesar&amp;form=skydnc</v>
    <v>Aprenda más con Bing</v>
  </rv>
  <rv s="0">
    <v>805306368</v>
    <v>Moises Daza Mendoza (Alcalde)</v>
    <v>fabd1339-c286-3474-b9cb-f393b2b4d2ea</v>
    <v>es-CO</v>
    <v>Generic</v>
  </rv>
  <rv s="4">
    <v>17</v>
  </rv>
  <rv s="1">
    <fb>-73.003055555556003</fb>
    <v>11</v>
  </rv>
  <rv s="1">
    <fb>40069</fb>
    <v>10</v>
  </rv>
  <rv s="5">
    <v>#VALUE!</v>
    <v>es-ES</v>
    <v>78f5620c-d29b-68df-b515-c0385ca8ebf7</v>
    <v>536870912</v>
    <v>1</v>
    <v>63</v>
    <v>3</v>
    <v>4</v>
    <v>San Juan del Cesar</v>
    <v>6</v>
    <v>7</v>
    <v>Map</v>
    <v>8</v>
    <v>64</v>
    <v>188</v>
    <v>San Juan del Cesar es un municipio colombiano ubicado en el departamento de La Guajira, es encontrado en el valle del río Cesar, entre la sierra nevada de Santa Marta y la serranía del Perijá.</v>
    <v>2</v>
    <v>189</v>
    <v>190</v>
    <v>191</v>
    <v>193</v>
    <v>194</v>
    <v>San Juan del Cesar</v>
    <v>9</v>
    <v>195</v>
    <v>San Juan del Cesar</v>
    <v>mdp/vdpid/5577727510327590913</v>
  </rv>
  <rv s="0">
    <v>536870912</v>
    <v>Malambo</v>
    <v>d24a66aa-a98b-4990-b324-9bde65193f45</v>
    <v>es-ES</v>
    <v>Map</v>
  </rv>
  <rv s="1">
    <fb>108</fb>
    <v>10</v>
  </rv>
  <rv s="2">
    <v>16</v>
    <v>8</v>
    <v>65</v>
    <v>7</v>
    <v>0</v>
    <v>Image of Malambo</v>
  </rv>
  <rv s="1">
    <fb>10.860277777778</fb>
    <v>11</v>
  </rv>
  <rv s="3">
    <v>https://www.bing.com/search?q=Malambo+Atl%c3%a1ntico&amp;form=skydnc</v>
    <v>Aprenda más con Bing</v>
  </rv>
  <rv s="0">
    <v>805306368</v>
    <v>Adolfo Bernal Gutierrez (Alcalde)</v>
    <v>dab16766-8b49-fc9e-4c25-159f3b0bc72a</v>
    <v>es-CO</v>
    <v>Generic</v>
  </rv>
  <rv s="4">
    <v>18</v>
  </rv>
  <rv s="1">
    <fb>-74.778888888889</fb>
    <v>11</v>
  </rv>
  <rv s="1">
    <fb>99058</fb>
    <v>10</v>
  </rv>
  <rv s="5">
    <v>#VALUE!</v>
    <v>es-ES</v>
    <v>d24a66aa-a98b-4990-b324-9bde65193f45</v>
    <v>536870912</v>
    <v>1</v>
    <v>66</v>
    <v>3</v>
    <v>4</v>
    <v>Malambo</v>
    <v>6</v>
    <v>7</v>
    <v>Map</v>
    <v>8</v>
    <v>24</v>
    <v>198</v>
    <v>Malambo es un municipio colombiano ubicado en el departamento del Atlántico, dentro del Área Metropolitana de Barranquilla.</v>
    <v>25</v>
    <v>199</v>
    <v>200</v>
    <v>201</v>
    <v>203</v>
    <v>204</v>
    <v>Malambo</v>
    <v>9</v>
    <v>205</v>
    <v>Malambo</v>
    <v>mdp/vdpid/5576081503672074242</v>
  </rv>
  <rv s="0">
    <v>536870912</v>
    <v>Aguachica</v>
    <v>f2de9a1a-656e-b920-a2f1-202992039b20</v>
    <v>es-ES</v>
    <v>Map</v>
  </rv>
  <rv s="1">
    <fb>976.26</fb>
    <v>10</v>
  </rv>
  <rv s="2">
    <v>17</v>
    <v>8</v>
    <v>67</v>
    <v>7</v>
    <v>0</v>
    <v>Image of Aguachica</v>
  </rv>
  <rv s="1">
    <fb>8.3066666666667004</fb>
    <v>11</v>
  </rv>
  <rv s="3">
    <v>https://www.bing.com/search?q=Aguachica&amp;form=skydnc</v>
    <v>Aprenda más con Bing</v>
  </rv>
  <rv s="0">
    <v>805306368</v>
    <v>Robinson Manosalva Saldaña (Alcalde)</v>
    <v>d1284cbc-0bd6-62a4-07b4-b6f220349ab3</v>
    <v>es-CO</v>
    <v>Generic</v>
  </rv>
  <rv s="0">
    <v>805306368</v>
    <v>People's Mayor (Alcalde)</v>
    <v>404d264d-2319-fac9-1889-65140779ae77</v>
    <v>es-CO</v>
    <v>Generic</v>
  </rv>
  <rv s="4">
    <v>19</v>
  </rv>
  <rv s="1">
    <fb>-73.615277777778005</fb>
    <v>11</v>
  </rv>
  <rv s="1">
    <fb>109621</fb>
    <v>10</v>
  </rv>
  <rv s="5">
    <v>#VALUE!</v>
    <v>es-ES</v>
    <v>f2de9a1a-656e-b920-a2f1-202992039b20</v>
    <v>536870912</v>
    <v>1</v>
    <v>68</v>
    <v>3</v>
    <v>4</v>
    <v>Aguachica</v>
    <v>6</v>
    <v>7</v>
    <v>Map</v>
    <v>8</v>
    <v>42</v>
    <v>208</v>
    <v>Aguachica es un municipio del departamento de Cesar, Colombia, ubicado entre el valle interandino del Magdalena Medio y la Serranía de los Motilones. Es el segundo municipio más poblado del departamento e importante centro ganadero y comercial ...</v>
    <v>36</v>
    <v>209</v>
    <v>210</v>
    <v>211</v>
    <v>214</v>
    <v>215</v>
    <v>Aguachica</v>
    <v>9</v>
    <v>216</v>
    <v>Aguachica</v>
    <v>mdp/vdpid/5577324632630886401</v>
  </rv>
  <rv s="0">
    <v>536870912</v>
    <v>Hatonuevo</v>
    <v>d5c57916-d93e-2d97-20b5-7603d844d8db</v>
    <v>es-ES</v>
    <v>Map</v>
  </rv>
  <rv s="1">
    <fb>347</fb>
    <v>10</v>
  </rv>
  <rv s="2">
    <v>18</v>
    <v>8</v>
    <v>69</v>
    <v>7</v>
    <v>0</v>
    <v>Image of Hatonuevo</v>
  </rv>
  <rv s="1">
    <fb>11.0666666666667</fb>
    <v>11</v>
  </rv>
  <rv s="3">
    <v>https://www.bing.com/search?q=Hatonuevo&amp;form=skydnc</v>
    <v>Aprenda más con Bing</v>
  </rv>
  <rv s="0">
    <v>805306368</v>
    <v>Rafael Ángel Ojeda Brito (Alcalde)</v>
    <v>e826bf29-ce52-563d-6edc-e9ce8dd58c7e</v>
    <v>es-CO</v>
    <v>Generic</v>
  </rv>
  <rv s="4">
    <v>20</v>
  </rv>
  <rv s="1">
    <fb>-72.764444444444507</fb>
    <v>11</v>
  </rv>
  <rv s="1">
    <fb>24910</fb>
    <v>10</v>
  </rv>
  <rv s="5">
    <v>#VALUE!</v>
    <v>es-ES</v>
    <v>d5c57916-d93e-2d97-20b5-7603d844d8db</v>
    <v>536870912</v>
    <v>1</v>
    <v>71</v>
    <v>3</v>
    <v>4</v>
    <v>Hatonuevo</v>
    <v>6</v>
    <v>7</v>
    <v>Map</v>
    <v>8</v>
    <v>17</v>
    <v>219</v>
    <v>Hatonuevo es un municipio colombiano del departamento de La Guajira. Fue fundado el 24 de octubre de 1840 por Blas Amaya y erigido municipio en 1994. Cuenta con 24.916 habitantes. Tiene una extensión territorial de 2490 km², una altitud 225 m s. ...</v>
    <v>2</v>
    <v>220</v>
    <v>221</v>
    <v>222</v>
    <v>224</v>
    <v>225</v>
    <v>Hatonuevo</v>
    <v>9</v>
    <v>226</v>
    <v>Hatonuevo</v>
    <v>mdp/vdpid/5577721359498215425</v>
  </rv>
  <rv s="0">
    <v>536870912</v>
    <v>Candelaria</v>
    <v>df67a2f2-73ed-9cf3-ed34-12edc8e4cc7c</v>
    <v>es-ES</v>
    <v>Map</v>
  </rv>
  <rv s="2">
    <v>19</v>
    <v>8</v>
    <v>72</v>
    <v>7</v>
    <v>0</v>
    <v>Image of Candelaria</v>
  </rv>
  <rv s="1">
    <fb>3.4003749999999999</fb>
    <v>11</v>
  </rv>
  <rv s="3">
    <v>https://www.bing.com/search?q=Candelaria+Valle+del+Cauca&amp;form=skydnc</v>
    <v>Aprenda más con Bing</v>
  </rv>
  <rv s="1">
    <fb>-76.347777777778006</fb>
    <v>11</v>
  </rv>
  <rv s="1">
    <fb>87811</fb>
    <v>10</v>
  </rv>
  <rv s="8">
    <v>#VALUE!</v>
    <v>es-ES</v>
    <v>df67a2f2-73ed-9cf3-ed34-12edc8e4cc7c</v>
    <v>536870912</v>
    <v>1</v>
    <v>74</v>
    <v>75</v>
    <v>76</v>
    <v>Candelaria</v>
    <v>6</v>
    <v>7</v>
    <v>Map</v>
    <v>8</v>
    <v>77</v>
    <v>Candelaria es un municipio colombiano ubicado en el departamento del Valle del Cauca cerca de corregimientos importantes como El Carmelo, Villa Gorgona, Cabuyal, Juanchito y La central de abastecimiento del valle del cauca los cuales Forman ...</v>
    <v>14</v>
    <v>229</v>
    <v>230</v>
    <v>231</v>
    <v>232</v>
    <v>Candelaria</v>
    <v>9</v>
    <v>233</v>
    <v>Candelaria</v>
    <v>mdp/vdpid/5580491609662816257</v>
  </rv>
  <rv s="0">
    <v>536870912</v>
    <v>Pradera</v>
    <v>5c3022eb-c06a-c81f-0ba5-3384e28fbb72</v>
    <v>es-ES</v>
    <v>Map</v>
  </rv>
  <rv s="1">
    <fb>407</fb>
    <v>10</v>
  </rv>
  <rv s="2">
    <v>20</v>
    <v>8</v>
    <v>78</v>
    <v>7</v>
    <v>0</v>
    <v>Image of Pradera</v>
  </rv>
  <rv s="1">
    <fb>3.4188888888889002</fb>
    <v>11</v>
  </rv>
  <rv s="3">
    <v>https://www.bing.com/search?q=Pradera+Valle+del+Cauca&amp;form=skydnc</v>
    <v>Aprenda más con Bing</v>
  </rv>
  <rv s="0">
    <v>805306368</v>
    <v>Orlando Mina (Alcalde)</v>
    <v>8d690489-2435-1c37-934a-59873e918c21</v>
    <v>es-CO</v>
    <v>Generic</v>
  </rv>
  <rv s="4">
    <v>21</v>
  </rv>
  <rv s="1">
    <fb>-76.243888888889003</fb>
    <v>11</v>
  </rv>
  <rv s="1">
    <fb>45360</fb>
    <v>10</v>
  </rv>
  <rv s="5">
    <v>#VALUE!</v>
    <v>es-ES</v>
    <v>5c3022eb-c06a-c81f-0ba5-3384e28fbb72</v>
    <v>536870912</v>
    <v>1</v>
    <v>80</v>
    <v>3</v>
    <v>4</v>
    <v>Pradera</v>
    <v>6</v>
    <v>7</v>
    <v>Map</v>
    <v>8</v>
    <v>36</v>
    <v>236</v>
    <v>Pradera es uno de los 42 municipios que conforman el departamento del Valle de Cauca en Colombia, localizado en la zona sur del departamento. Es un municipio de pequeños contrastes geográficos; con extensas y calientes cordilleras y praderas ...</v>
    <v>14</v>
    <v>237</v>
    <v>238</v>
    <v>239</v>
    <v>241</v>
    <v>242</v>
    <v>Pradera</v>
    <v>9</v>
    <v>243</v>
    <v>Pradera</v>
    <v>mdp/vdpid/5580497757841391618</v>
  </rv>
  <rv s="0">
    <v>536870912</v>
    <v>Cali</v>
    <v>42b755d2-073a-e717-a09f-2c2eca96b851</v>
    <v>es-ES</v>
    <v>Map</v>
  </rv>
  <rv s="1">
    <fb>564</fb>
    <v>10</v>
  </rv>
  <rv s="2">
    <v>21</v>
    <v>8</v>
    <v>81</v>
    <v>7</v>
    <v>0</v>
    <v>Image of Cali</v>
  </rv>
  <rv s="1">
    <fb>3.44</fb>
    <v>11</v>
  </rv>
  <rv s="3">
    <v>https://www.bing.com/search?q=Cali&amp;form=skydnc</v>
    <v>Aprenda más con Bing</v>
  </rv>
  <rv s="0">
    <v>805306368</v>
    <v>Alejandro Eder (Alcalde)</v>
    <v>b58b6751-4597-b0b9-ac88-e96a900fb3c4</v>
    <v>es-CO</v>
    <v>Generic</v>
  </rv>
  <rv s="4">
    <v>22</v>
  </rv>
  <rv s="1">
    <fb>-76.519722222222001</fb>
    <v>11</v>
  </rv>
  <rv s="1">
    <fb>2471474</fb>
    <v>10</v>
  </rv>
  <rv s="9">
    <v>#VALUE!</v>
    <v>es-ES</v>
    <v>42b755d2-073a-e717-a09f-2c2eca96b851</v>
    <v>536870912</v>
    <v>1</v>
    <v>82</v>
    <v>83</v>
    <v>84</v>
    <v>Cali</v>
    <v>6</v>
    <v>7</v>
    <v>Map</v>
    <v>8</v>
    <v>9</v>
    <v>246</v>
    <v>Santiago de Cali, es un distrito de Colombia y capital del departamento de Valle del Cauca. Es la tercera ciudad más poblada y el tercer centro económico de Colombia. Está situada en la región Sur del Valle del Cauca. Geográficamente, la ciudad ...</v>
    <v>14</v>
    <v>14</v>
    <v>247</v>
    <v>248</v>
    <v>249</v>
    <v>251</v>
    <v>252</v>
    <v>Cali</v>
    <v>9</v>
    <v>253</v>
    <v>Cali</v>
    <v>mdp/vdpid/5580488409442418690</v>
  </rv>
  <rv s="0">
    <v>536870912</v>
    <v>Pivijay</v>
    <v>64f58794-606f-ad64-f14f-c1b7952ecdb3</v>
    <v>es-ES</v>
    <v>Map</v>
  </rv>
  <rv s="2">
    <v>22</v>
    <v>8</v>
    <v>85</v>
    <v>7</v>
    <v>0</v>
    <v>Image of Pivijay</v>
  </rv>
  <rv s="1">
    <fb>10.460833333332999</fb>
    <v>11</v>
  </rv>
  <rv s="3">
    <v>https://www.bing.com/search?q=Pivijay&amp;form=skydnc</v>
    <v>Aprenda más con Bing</v>
  </rv>
  <rv s="1">
    <fb>-74.615277777778005</fb>
    <v>11</v>
  </rv>
  <rv s="1">
    <fb>33047</fb>
    <v>10</v>
  </rv>
  <rv s="8">
    <v>#VALUE!</v>
    <v>es-ES</v>
    <v>64f58794-606f-ad64-f14f-c1b7952ecdb3</v>
    <v>536870912</v>
    <v>1</v>
    <v>87</v>
    <v>75</v>
    <v>76</v>
    <v>Pivijay</v>
    <v>6</v>
    <v>7</v>
    <v>Map</v>
    <v>8</v>
    <v>77</v>
    <v>Pivijay es uno de los municipios de Colombia, que se encuentra en el departamento del Magdalena. Pivijay constituye uno de los 30 municipios del departamento, que está ubicado al norte de la república de Colombia, dentro de la región Caribe de ...</v>
    <v>112</v>
    <v>256</v>
    <v>257</v>
    <v>258</v>
    <v>259</v>
    <v>Pivijay</v>
    <v>9</v>
    <v>260</v>
    <v>Pivijay</v>
    <v>mdp/vdpid/5576136757553922050</v>
  </rv>
  <rv s="0">
    <v>536870912</v>
    <v>Aracataca</v>
    <v>64598442-0633-b833-f579-36d71a5ed8c8</v>
    <v>es-ES</v>
    <v>Map</v>
  </rv>
  <rv s="1">
    <fb>1755</fb>
    <v>10</v>
  </rv>
  <rv s="2">
    <v>23</v>
    <v>8</v>
    <v>88</v>
    <v>7</v>
    <v>0</v>
    <v>Image of Aracataca</v>
  </rv>
  <rv s="1">
    <fb>10.591111111110999</fb>
    <v>11</v>
  </rv>
  <rv s="3">
    <v>https://www.bing.com/search?q=Aracataca&amp;form=skydnc</v>
    <v>Aprenda más con Bing</v>
  </rv>
  <rv s="1">
    <fb>-74.185000000000002</fb>
    <v>11</v>
  </rv>
  <rv s="1">
    <fb>40400</fb>
    <v>10</v>
  </rv>
  <rv s="10">
    <v>#VALUE!</v>
    <v>es-ES</v>
    <v>64598442-0633-b833-f579-36d71a5ed8c8</v>
    <v>536870912</v>
    <v>1</v>
    <v>89</v>
    <v>3</v>
    <v>90</v>
    <v>Aracataca</v>
    <v>6</v>
    <v>7</v>
    <v>Map</v>
    <v>8</v>
    <v>91</v>
    <v>263</v>
    <v>Aracataca es un municipio colombiano del departamento del Magdalena. Allí nacieron el Premio Nobel de Literatura Gabriel García Márquez y el fotógrafo y caricaturista Leo Matiz Espinoza.</v>
    <v>112</v>
    <v>264</v>
    <v>265</v>
    <v>266</v>
    <v>267</v>
    <v>Aracataca</v>
    <v>9</v>
    <v>268</v>
    <v>Aracataca</v>
    <v>mdp/vdpid/5576186132531511297</v>
  </rv>
  <rv s="0">
    <v>536870912</v>
    <v>Bogotá</v>
    <v>66b24d5c-468c-2dd6-e6ce-34504b6f6cb4</v>
    <v>es-ES</v>
    <v>Map</v>
  </rv>
  <rv s="1">
    <fb>1578</fb>
    <v>10</v>
  </rv>
  <rv s="4">
    <v>23</v>
  </rv>
  <rv s="2">
    <v>24</v>
    <v>8</v>
    <v>92</v>
    <v>7</v>
    <v>0</v>
    <v>Image of Bogotá</v>
  </rv>
  <rv s="3">
    <v>https://www.bing.com/search?q=Bogot%c3%a1&amp;form=skydnc</v>
    <v>Aprenda más con Bing</v>
  </rv>
  <rv s="0">
    <v>805306368</v>
    <v>Carlos Fernando Galán (Alcalde)</v>
    <v>3d912021-b29b-42b8-aeb9-0d8974463060</v>
    <v>es-CO</v>
    <v>Generic</v>
  </rv>
  <rv s="4">
    <v>24</v>
  </rv>
  <rv s="1">
    <fb>7743955</fb>
    <v>10</v>
  </rv>
  <rv s="1">
    <fb>1762685</fb>
    <v>10</v>
  </rv>
  <rv s="11">
    <v>#VALUE!</v>
    <v>es-ES</v>
    <v>66b24d5c-468c-2dd6-e6ce-34504b6f6cb4</v>
    <v>536870912</v>
    <v>1</v>
    <v>94</v>
    <v>95</v>
    <v>96</v>
    <v>Bogotá</v>
    <v>6</v>
    <v>7</v>
    <v>Map</v>
    <v>8</v>
    <v>97</v>
    <v>CO-DC</v>
    <v>271</v>
    <v>Bogotá, oficialmente Bogotá, Distrito Capital es la capital de la República de Colombia y del departamento de Cundinamarca. Está administrada como distrito capital, y goza de autonomía para la gestión de sus intereses dentro de los límites de la ...</v>
    <v>272</v>
    <v>273</v>
    <v>274</v>
    <v>276</v>
    <v>Bogotá</v>
    <v>9</v>
    <v>277</v>
    <v>278</v>
    <v>Bogotá</v>
    <v>mdp/vdpid/5580743703691001857</v>
  </rv>
  <rv s="0">
    <v>536870912</v>
    <v>Cartago</v>
    <v>1b4c8371-bce6-5f9f-904f-67759fb060b8</v>
    <v>es-ES</v>
    <v>Map</v>
  </rv>
  <rv s="1">
    <fb>279</fb>
    <v>10</v>
  </rv>
  <rv s="2">
    <v>25</v>
    <v>8</v>
    <v>98</v>
    <v>7</v>
    <v>0</v>
    <v>Image of Cartago</v>
  </rv>
  <rv s="1">
    <fb>4.7469444444443996</fb>
    <v>11</v>
  </rv>
  <rv s="3">
    <v>https://www.bing.com/search?q=Cartago+Valle+del+Cauca&amp;form=skydnc</v>
    <v>Aprenda más con Bing</v>
  </rv>
  <rv s="1">
    <fb>-75.911944444444003</fb>
    <v>11</v>
  </rv>
  <rv s="1">
    <fb>210558</fb>
    <v>10</v>
  </rv>
  <rv s="10">
    <v>#VALUE!</v>
    <v>es-ES</v>
    <v>1b4c8371-bce6-5f9f-904f-67759fb060b8</v>
    <v>536870912</v>
    <v>1</v>
    <v>99</v>
    <v>3</v>
    <v>90</v>
    <v>Cartago</v>
    <v>6</v>
    <v>7</v>
    <v>Map</v>
    <v>8</v>
    <v>64</v>
    <v>281</v>
    <v>Cartago es un municipio colombiano ubicado al norte del departamento del Valle del Cauca, que está localizado a orillas del río La Vieja y por el costado occidental de su territorio transcurre el río Cauca. Es conocido como La Villa de Robledo y ...</v>
    <v>14</v>
    <v>282</v>
    <v>283</v>
    <v>284</v>
    <v>285</v>
    <v>Cartago</v>
    <v>9</v>
    <v>286</v>
    <v>Cartago</v>
    <v>mdp/vdpid/5580598578490900481</v>
  </rv>
  <rv s="0">
    <v>536870912</v>
    <v>Chiriguaná</v>
    <v>79cbdba6-0614-bea5-db05-d68730fb9b0f</v>
    <v>es-ES</v>
    <v>Map</v>
  </rv>
  <rv s="1">
    <fb>1103</fb>
    <v>10</v>
  </rv>
  <rv s="2">
    <v>26</v>
    <v>8</v>
    <v>101</v>
    <v>7</v>
    <v>0</v>
    <v>Image of Chiriguaná</v>
  </rv>
  <rv s="1">
    <fb>9.3616666666667001</fb>
    <v>11</v>
  </rv>
  <rv s="3">
    <v>https://www.bing.com/search?q=Chiriguan%c3%a1&amp;form=skydnc</v>
    <v>Aprenda más con Bing</v>
  </rv>
  <rv s="0">
    <v>805306368</v>
    <v>Ramon Diaz (Alcalde)</v>
    <v>b471aea8-e495-99fd-e139-5bc0bf1f19fa</v>
    <v>es-CO</v>
    <v>Generic</v>
  </rv>
  <rv s="4">
    <v>25</v>
  </rv>
  <rv s="1">
    <fb>-73.601944444444001</fb>
    <v>11</v>
  </rv>
  <rv s="1">
    <fb>27006</fb>
    <v>10</v>
  </rv>
  <rv s="5">
    <v>#VALUE!</v>
    <v>es-ES</v>
    <v>79cbdba6-0614-bea5-db05-d68730fb9b0f</v>
    <v>536870912</v>
    <v>1</v>
    <v>102</v>
    <v>3</v>
    <v>4</v>
    <v>Chiriguaná</v>
    <v>6</v>
    <v>7</v>
    <v>Map</v>
    <v>8</v>
    <v>9</v>
    <v>289</v>
    <v>Chiriguaná es un municipio de Colombia con 15.406 habitantes en la cabecera municipal y 9000 habitantes en la zona rural, situada en el departamento de Cesar, al noreste del país. Limita al norte con el municipio de El Paso, al sur con Curumaní, ...</v>
    <v>36</v>
    <v>290</v>
    <v>291</v>
    <v>292</v>
    <v>294</v>
    <v>295</v>
    <v>Chiriguaná</v>
    <v>9</v>
    <v>296</v>
    <v>Chiriguaná</v>
    <v>mdp/vdpid/5576497807923085313</v>
  </rv>
  <rv s="0">
    <v>536870912</v>
    <v>El Copey</v>
    <v>5d85e4d6-10b3-b499-6a9f-c66af746421f</v>
    <v>es-ES</v>
    <v>Map</v>
  </rv>
  <rv s="1">
    <fb>968.1</fb>
    <v>10</v>
  </rv>
  <rv s="2">
    <v>27</v>
    <v>8</v>
    <v>104</v>
    <v>7</v>
    <v>0</v>
    <v>Image of El Copey</v>
  </rv>
  <rv s="1">
    <fb>10.148888888888999</fb>
    <v>11</v>
  </rv>
  <rv s="3">
    <v>https://www.bing.com/search?q=El+Copey&amp;form=skydnc</v>
    <v>Aprenda más con Bing</v>
  </rv>
  <rv s="0">
    <v>805306368</v>
    <v>Pablo Ordoñez (Alcalde)</v>
    <v>fd813872-1fc2-0779-dd34-290eb63ad8be</v>
    <v>es-CO</v>
    <v>Generic</v>
  </rv>
  <rv s="4">
    <v>26</v>
  </rv>
  <rv s="1">
    <fb>-73.959999999999994</fb>
    <v>11</v>
  </rv>
  <rv s="1">
    <fb>28550</fb>
    <v>10</v>
  </rv>
  <rv s="5">
    <v>#VALUE!</v>
    <v>es-ES</v>
    <v>5d85e4d6-10b3-b499-6a9f-c66af746421f</v>
    <v>536870912</v>
    <v>1</v>
    <v>106</v>
    <v>3</v>
    <v>4</v>
    <v>El Copey</v>
    <v>6</v>
    <v>7</v>
    <v>Map</v>
    <v>8</v>
    <v>9</v>
    <v>299</v>
    <v>El Copey es un municipio de Colombia, en el departamento de Cesar, al noroccidente del país. Limita al norte con el departamento del Magdalena, al sur con el municipio de Bosconia, al este con los municipios de Pueblo Bello, Valledupar y al ...</v>
    <v>36</v>
    <v>300</v>
    <v>301</v>
    <v>302</v>
    <v>304</v>
    <v>305</v>
    <v>El Copey</v>
    <v>9</v>
    <v>306</v>
    <v>El Copey</v>
    <v>mdp/vdpid/5576259222657564673</v>
  </rv>
  <rv s="0">
    <v>536870912</v>
    <v>Fonseca</v>
    <v>fe5ea1dd-d533-94fe-578b-2cebea41c9aa</v>
    <v>es-ES</v>
    <v>Map</v>
  </rv>
  <rv s="1">
    <fb>662</fb>
    <v>10</v>
  </rv>
  <rv s="2">
    <v>28</v>
    <v>8</v>
    <v>107</v>
    <v>7</v>
    <v>0</v>
    <v>Image of Fonseca</v>
  </rv>
  <rv s="1">
    <fb>10.885833333333</fb>
    <v>11</v>
  </rv>
  <rv s="3">
    <v>https://www.bing.com/search?q=Fonseca+La+Guajira&amp;form=skydnc</v>
    <v>Aprenda más con Bing</v>
  </rv>
  <rv s="0">
    <v>805306368</v>
    <v>Hamilton García Peñaranda (Alcalde)</v>
    <v>973e9020-fc84-e3f2-2779-859d39ab6592</v>
    <v>es-CO</v>
    <v>Generic</v>
  </rv>
  <rv s="4">
    <v>27</v>
  </rv>
  <rv s="1">
    <fb>-72.848055555556002</fb>
    <v>11</v>
  </rv>
  <rv s="1">
    <fb>32220</fb>
    <v>10</v>
  </rv>
  <rv s="5">
    <v>#VALUE!</v>
    <v>es-ES</v>
    <v>fe5ea1dd-d533-94fe-578b-2cebea41c9aa</v>
    <v>536870912</v>
    <v>1</v>
    <v>109</v>
    <v>3</v>
    <v>4</v>
    <v>Fonseca</v>
    <v>6</v>
    <v>7</v>
    <v>Map</v>
    <v>8</v>
    <v>64</v>
    <v>309</v>
    <v>Fonseca es un municipio colombiano ubicado en el departamento de La Guajira, sobre una depresión en el valle del río Ranchería que atraviesa el municipio de oeste a este, entre la Sierra Nevada de Santa Marta y la Serranía del Perijá.</v>
    <v>2</v>
    <v>310</v>
    <v>311</v>
    <v>312</v>
    <v>314</v>
    <v>315</v>
    <v>Fonseca</v>
    <v>9</v>
    <v>316</v>
    <v>Fonseca</v>
    <v>mdp/vdpid/5577728503740104705</v>
  </rv>
  <rv s="0">
    <v>536870912</v>
    <v>Becerril</v>
    <v>a17a2bce-1595-8b63-54a6-4bcab3999eda</v>
    <v>es-ES</v>
    <v>Map</v>
  </rv>
  <rv s="1">
    <fb>1144</fb>
    <v>10</v>
  </rv>
  <rv s="2">
    <v>29</v>
    <v>8</v>
    <v>110</v>
    <v>7</v>
    <v>0</v>
    <v>Image of Becerril</v>
  </rv>
  <rv s="1">
    <fb>9.7030555555556006</fb>
    <v>11</v>
  </rv>
  <rv s="3">
    <v>https://www.bing.com/search?q=Becerril+Cesar&amp;form=skydnc</v>
    <v>Aprenda más con Bing</v>
  </rv>
  <rv s="0">
    <v>805306368</v>
    <v>Nancy Bueno (Alcalde)</v>
    <v>d221e3a2-585b-1869-9b3f-bf8e5070b001</v>
    <v>es-CO</v>
    <v>Generic</v>
  </rv>
  <rv s="4">
    <v>28</v>
  </rv>
  <rv s="1">
    <fb>-73.277500000000003</fb>
    <v>11</v>
  </rv>
  <rv s="1">
    <fb>20477</fb>
    <v>10</v>
  </rv>
  <rv s="5">
    <v>#VALUE!</v>
    <v>es-ES</v>
    <v>a17a2bce-1595-8b63-54a6-4bcab3999eda</v>
    <v>536870912</v>
    <v>1</v>
    <v>112</v>
    <v>3</v>
    <v>4</v>
    <v>Becerril</v>
    <v>6</v>
    <v>7</v>
    <v>Map</v>
    <v>8</v>
    <v>9</v>
    <v>319</v>
    <v>Becerril del Campo es un municipio colombiano ubicado en el departamento del Cesar. Tiene una población de 15 584 habitantes. El municipio es reconocido por ser el lugar de nacimiento del gran cantante: Rafael Orozco. La economía del municipio ...</v>
    <v>36</v>
    <v>320</v>
    <v>321</v>
    <v>322</v>
    <v>324</v>
    <v>325</v>
    <v>Becerril</v>
    <v>9</v>
    <v>326</v>
    <v>Becerril</v>
    <v>mdp/vdpid/5576489117560078337</v>
  </rv>
  <rv s="0">
    <v>536870912</v>
    <v>La Paz</v>
    <v>055bb6f4-f2c2-74fe-5047-a8e3fa670087</v>
    <v>es-ES</v>
    <v>Map</v>
  </rv>
  <rv s="1">
    <fb>1082</fb>
    <v>10</v>
  </rv>
  <rv s="2">
    <v>30</v>
    <v>8</v>
    <v>114</v>
    <v>7</v>
    <v>0</v>
    <v>Image of La Paz</v>
  </rv>
  <rv s="1">
    <fb>10.385277777778001</fb>
    <v>11</v>
  </rv>
  <rv s="3">
    <v>https://www.bing.com/search?q=La+Paz+Cesar&amp;form=skydnc</v>
    <v>Aprenda más con Bing</v>
  </rv>
  <rv s="0">
    <v>805306368</v>
    <v>Gerardo Alfonso Gutiérrez (Alcalde)</v>
    <v>d0b9abdd-bb4f-1c56-7d79-6f8800a4dff3</v>
    <v>es-CO</v>
    <v>Generic</v>
  </rv>
  <rv s="4">
    <v>29</v>
  </rv>
  <rv s="1">
    <fb>-73.171944444443994</fb>
    <v>11</v>
  </rv>
  <rv s="1">
    <fb>26109</fb>
    <v>10</v>
  </rv>
  <rv s="5">
    <v>#VALUE!</v>
    <v>es-ES</v>
    <v>055bb6f4-f2c2-74fe-5047-a8e3fa670087</v>
    <v>536870912</v>
    <v>1</v>
    <v>115</v>
    <v>3</v>
    <v>4</v>
    <v>La Paz</v>
    <v>6</v>
    <v>7</v>
    <v>Map</v>
    <v>8</v>
    <v>9</v>
    <v>329</v>
    <v>La Paz, es un municipio colombiano ubicado en el departamento del Cesar, en el área metropolitana de Valledupar, cuya cabecera municipal es Robles. Cuenta con una población de alrededor de 26 000 habitantes, es centro de una rica comarca ...</v>
    <v>36</v>
    <v>330</v>
    <v>331</v>
    <v>332</v>
    <v>334</v>
    <v>335</v>
    <v>La Paz</v>
    <v>9</v>
    <v>336</v>
    <v>La Paz</v>
    <v>mdp/vdpid/5576278626933932034</v>
  </rv>
  <rv s="0">
    <v>536870912</v>
    <v>Ariguaní</v>
    <v>2e92e958-e14c-53de-71b5-f756b91e59c1</v>
    <v>es-ES</v>
    <v>Map</v>
  </rv>
  <rv s="2">
    <v>31</v>
    <v>8</v>
    <v>116</v>
    <v>7</v>
    <v>0</v>
    <v>Image of Ariguaní</v>
  </rv>
  <rv s="1">
    <fb>9.8469444444444001</fb>
    <v>11</v>
  </rv>
  <rv s="3">
    <v>https://www.bing.com/search?q=Ariguan%c3%ad&amp;form=skydnc</v>
    <v>Aprenda más con Bing</v>
  </rv>
  <rv s="0">
    <v>805306368</v>
    <v>David Farelo Daza (Alcalde)</v>
    <v>a8225f22-c04e-4a2d-3ded-0bee8162b30b</v>
    <v>es-CO</v>
    <v>Generic</v>
  </rv>
  <rv s="4">
    <v>30</v>
  </rv>
  <rv s="1">
    <fb>-74.236666666667006</fb>
    <v>11</v>
  </rv>
  <rv s="1">
    <fb>32758</fb>
    <v>10</v>
  </rv>
  <rv s="12">
    <v>#VALUE!</v>
    <v>es-ES</v>
    <v>2e92e958-e14c-53de-71b5-f756b91e59c1</v>
    <v>536870912</v>
    <v>1</v>
    <v>118</v>
    <v>75</v>
    <v>119</v>
    <v>Ariguaní</v>
    <v>6</v>
    <v>7</v>
    <v>Map</v>
    <v>8</v>
    <v>77</v>
    <v>Ariguaní es un municipio colombiano ubicado en el centro del Departamento del Magdalena; su cabecera municipal lleva por nombre El Difícil. Tiene límites con los municipios de Nueva Granada, Sabanas de San Ángel, Pijiño del Carmen y el Municipio ...</v>
    <v>112</v>
    <v>339</v>
    <v>340</v>
    <v>341</v>
    <v>343</v>
    <v>344</v>
    <v>Ariguaní</v>
    <v>9</v>
    <v>345</v>
    <v>Ariguaní</v>
    <v>mdp/vdpid/5576256645442306049</v>
  </rv>
  <rv s="0">
    <v>536870912</v>
    <v>Ocaña</v>
    <v>a155f8fa-1267-58b9-16da-e58c8fed9a4e</v>
    <v>es-ES</v>
    <v>Map</v>
  </rv>
  <rv s="1">
    <fb>672.27</fb>
    <v>10</v>
  </rv>
  <rv s="1">
    <fb>8.2334200000000006</fb>
    <v>11</v>
  </rv>
  <rv s="3">
    <v>https://www.bing.com/search?q=Oca%c3%b1a+Norte+de+Santander&amp;form=skydnc</v>
    <v>Aprenda más con Bing</v>
  </rv>
  <rv s="4">
    <v>31</v>
  </rv>
  <rv s="1">
    <fb>-73.353309999999993</fb>
    <v>11</v>
  </rv>
  <rv s="1">
    <fb>101158</fb>
    <v>10</v>
  </rv>
  <rv s="13">
    <v>#VALUE!</v>
    <v>es-ES</v>
    <v>a155f8fa-1267-58b9-16da-e58c8fed9a4e</v>
    <v>536870912</v>
    <v>1</v>
    <v>125</v>
    <v>126</v>
    <v>127</v>
    <v>Ocaña</v>
    <v>129</v>
    <v>130</v>
    <v>Map</v>
    <v>8</v>
    <v>42</v>
    <v>348</v>
    <v>Ocaña es un municipio colombiano ubicado en el departamento de Norte de Santander. Es la capital de la provincia de Ocaña y su economía está basada en la gastronomía, la agricultura y el turismo. Se sitúa en la zona nordeste y está conectada por la Ruta Nacional 70 con ciudades como Bucaramanga, Cúcuta, Santa Marta, Aguachica, entre otras.</v>
    <v>349</v>
    <v>350</v>
    <v>351</v>
    <v>352</v>
    <v>Ocaña</v>
    <v>9</v>
    <v>353</v>
    <v>Ocaña</v>
    <v>mdp/vdpid/5577334909766205441</v>
  </rv>
  <rv s="0">
    <v>536870912</v>
    <v>Agustín Codazzi</v>
    <v>9c16bc90-7b1a-61ce-8ca7-9ea5c31cc61a</v>
    <v>es-ES</v>
    <v>Map</v>
  </rv>
  <rv s="1">
    <fb>1739</fb>
    <v>10</v>
  </rv>
  <rv s="2">
    <v>32</v>
    <v>8</v>
    <v>131</v>
    <v>7</v>
    <v>0</v>
    <v>Image of Agustín Codazzi</v>
  </rv>
  <rv s="1">
    <fb>10.036666666666999</fb>
    <v>11</v>
  </rv>
  <rv s="3">
    <v>https://www.bing.com/search?q=Agust%c3%adn+Codazzi+Cesar&amp;form=skydnc</v>
    <v>Aprenda más con Bing</v>
  </rv>
  <rv s="0">
    <v>805306368</v>
    <v>Luis 'Luchito' Vladimir Peñaloza Fuetes (Alcalde)</v>
    <v>676f6431-8ddc-813d-325f-ccf2870b1deb</v>
    <v>es-CO</v>
    <v>Generic</v>
  </rv>
  <rv s="4">
    <v>32</v>
  </rv>
  <rv s="1">
    <fb>-73.236944444444006</fb>
    <v>11</v>
  </rv>
  <rv s="1">
    <fb>50828</fb>
    <v>10</v>
  </rv>
  <rv s="5">
    <v>#VALUE!</v>
    <v>es-ES</v>
    <v>9c16bc90-7b1a-61ce-8ca7-9ea5c31cc61a</v>
    <v>536870912</v>
    <v>1</v>
    <v>133</v>
    <v>3</v>
    <v>4</v>
    <v>Agustín Codazzi</v>
    <v>6</v>
    <v>7</v>
    <v>Map</v>
    <v>8</v>
    <v>17</v>
    <v>356</v>
    <v>Agustín Codazzi o simplemente Codazzi es un municipio localizado al norte del departamento del Cesar, limita al norte con La Paz, al oeste con El Paso, al sur con Becerril y al este con Venezuela. Es la tercera ciudad en población e importancia ...</v>
    <v>36</v>
    <v>357</v>
    <v>358</v>
    <v>359</v>
    <v>361</v>
    <v>362</v>
    <v>Agustín Codazzi</v>
    <v>9</v>
    <v>363</v>
    <v>Agustín Codazzi</v>
    <v>mdp/vdpid/5576295695922495489</v>
  </rv>
  <rv s="0">
    <v>536870912</v>
    <v>Albania</v>
    <v>bb9fa97a-a48f-634d-5eeb-22dfd5d6fe3f</v>
    <v>es-ES</v>
    <v>Map</v>
  </rv>
  <rv s="1">
    <fb>28748</fb>
    <v>10</v>
  </rv>
  <rv s="1">
    <fb>0.28121897008297198</fb>
    <v>51</v>
  </rv>
  <rv s="1">
    <fb>1.41109078954244E-2</fb>
    <v>51</v>
  </rv>
  <rv s="0">
    <v>536870912</v>
    <v>Tirana</v>
    <v>dfc7b09c-d0b8-1a92-df3b-f227d63e29b3</v>
    <v>es-CO</v>
    <v>Map</v>
  </rv>
  <rv s="1">
    <fb>355</fb>
    <v>154</v>
  </rv>
  <rv s="1">
    <fb>61.421801394263802</fb>
    <v>155</v>
  </rv>
  <rv s="1">
    <fb>2309.3665025558098</fb>
    <v>10</v>
  </rv>
  <rv s="1">
    <fb>4536.0789999999997</fb>
    <v>10</v>
  </rv>
  <rv s="1">
    <fb>78.457999999999998</fb>
    <v>155</v>
  </rv>
  <rv s="1">
    <fb>0.56925469890000002</fb>
    <v>51</v>
  </rv>
  <rv s="4">
    <v>33</v>
  </rv>
  <rv s="2">
    <v>33</v>
    <v>8</v>
    <v>136</v>
    <v>7</v>
    <v>0</v>
    <v>Image of Albania</v>
  </rv>
  <rv s="1">
    <fb>0.18557475395326101</fb>
    <v>51</v>
  </rv>
  <rv s="1">
    <fb>119.04925838438101</fb>
    <v>156</v>
  </rv>
  <rv s="3">
    <v>https://www.bing.com/search?q=Albania&amp;form=skydnc</v>
    <v>Aprenda más con Bing</v>
  </rv>
  <rv s="0">
    <v>805306368</v>
    <v>Bajram Begaj (Presidente)</v>
    <v>4bd28903-8326-e508-be49-1f6e00ecc414</v>
    <v>es-CO</v>
    <v>Generic</v>
  </rv>
  <rv s="0">
    <v>805306368</v>
    <v>Edi Rama (Primer ministro)</v>
    <v>a8db445f-2f2e-cde7-88b8-114189a700d1</v>
    <v>es-CO</v>
    <v>Generic</v>
  </rv>
  <rv s="4">
    <v>34</v>
  </rv>
  <rv s="1">
    <fb>1.0699342000000001</fb>
    <v>51</v>
  </rv>
  <rv s="1">
    <fb>0.54961329999999997</fb>
    <v>51</v>
  </rv>
  <rv s="1">
    <fb>1.1998</fb>
    <v>53</v>
  </rv>
  <rv s="1">
    <fb>7.8</fb>
    <v>155</v>
  </rv>
  <rv s="1">
    <fb>15278077446.8643</fb>
    <v>52</v>
  </rv>
  <rv s="1">
    <fb>2811666</fb>
    <v>10</v>
  </rv>
  <rv s="1">
    <fb>1747593</fb>
    <v>10</v>
  </rv>
  <rv s="1">
    <fb>0.248</fb>
    <v>51</v>
  </rv>
  <rv s="1">
    <fb>3.1E-2</fb>
    <v>51</v>
  </rv>
  <rv s="1">
    <fb>0.40700000000000003</fb>
    <v>51</v>
  </rv>
  <rv s="1">
    <fb>7.4999999999999997E-2</fb>
    <v>51</v>
  </rv>
  <rv s="1">
    <fb>0.23300000000000001</fb>
    <v>51</v>
  </rv>
  <rv s="1">
    <fb>0.55731998443603503</fb>
    <v>51</v>
  </rv>
  <rv s="1">
    <fb>0.12</fb>
    <v>51</v>
  </rv>
  <rv s="1">
    <fb>0.16500000000000001</fb>
    <v>51</v>
  </rv>
  <rv s="1">
    <fb>1.36</fb>
    <v>157</v>
  </rv>
  <rv s="1">
    <fb>15</fb>
    <v>155</v>
  </rv>
  <rv s="1">
    <fb>1.1200000000000001</fb>
    <v>157</v>
  </rv>
  <rv s="0">
    <v>536870912</v>
    <v>Condado de Berat</v>
    <v>01968c2b-daec-a2a7-275b-824389c034c8</v>
    <v>es-CO</v>
    <v>Map</v>
  </rv>
  <rv s="0">
    <v>536870912</v>
    <v>Condado de Dibër</v>
    <v>b5c567c6-687f-ae2c-7528-a5c3a901aa2d</v>
    <v>es-CO</v>
    <v>Map</v>
  </rv>
  <rv s="0">
    <v>536870912</v>
    <v>Condado de Durrës</v>
    <v>ea9915f6-84d9-48dc-7f0c-8a7ba599e3d3</v>
    <v>es-CO</v>
    <v>Map</v>
  </rv>
  <rv s="0">
    <v>536870912</v>
    <v>Condado de Elbasan</v>
    <v>eae5363e-fefe-7ca9-433c-01efa8c0e0d6</v>
    <v>es-CO</v>
    <v>Map</v>
  </rv>
  <rv s="0">
    <v>536870912</v>
    <v>Condado de Fier</v>
    <v>f29399f6-60c8-4e8f-dc55-63563bd2bb99</v>
    <v>es-CO</v>
    <v>Map</v>
  </rv>
  <rv s="0">
    <v>536870912</v>
    <v>Condado de Gjirokastër</v>
    <v>c45588d3-34a7-8c31-f18c-940f2ceaa8ad</v>
    <v>es-CO</v>
    <v>Map</v>
  </rv>
  <rv s="0">
    <v>536870912</v>
    <v>Condado de Korçë</v>
    <v>a9670c9a-9795-237b-b6dd-6396ef1a7aa3</v>
    <v>es-CO</v>
    <v>Map</v>
  </rv>
  <rv s="0">
    <v>536870912</v>
    <v>Condado de Kukës</v>
    <v>e806dfc8-9082-7d29-b543-270834c82cb8</v>
    <v>es-CO</v>
    <v>Map</v>
  </rv>
  <rv s="0">
    <v>536870912</v>
    <v>Condado de Lezhë</v>
    <v>8c522355-68c8-e81d-b510-02c3418f07e7</v>
    <v>es-CO</v>
    <v>Map</v>
  </rv>
  <rv s="0">
    <v>536870912</v>
    <v>Condado de Shkodër</v>
    <v>dc286f1f-429c-7703-de2d-0b1b940d6a49</v>
    <v>es-CO</v>
    <v>Map</v>
  </rv>
  <rv s="0">
    <v>536870912</v>
    <v>Condado de Tirana</v>
    <v>94012264-6b46-af1a-8df5-b63a44a11277</v>
    <v>es-CO</v>
    <v>Map</v>
  </rv>
  <rv s="0">
    <v>536870912</v>
    <v>Condado de Vlorë</v>
    <v>408be633-7423-80d9-87da-63e68b5da2cd</v>
    <v>es-CO</v>
    <v>Map</v>
  </rv>
  <rv s="4">
    <v>35</v>
  </rv>
  <rv s="1">
    <fb>9000</fb>
    <v>10</v>
  </rv>
  <rv s="1">
    <fb>0.12331000328064</fb>
    <v>158</v>
  </rv>
  <rv s="1">
    <fb>1.617</fb>
    <v>53</v>
  </rv>
  <rv s="1">
    <fb>0.36599999999999999</fb>
    <v>51</v>
  </rv>
  <rv s="1">
    <fb>11.78</fb>
    <v>53</v>
  </rv>
  <rv s="1">
    <fb>0.43127735444229204</fb>
    <v>51</v>
  </rv>
  <rv s="4">
    <v>36</v>
  </rv>
  <rv s="14">
    <v>#VALUE!</v>
    <v>es-ES</v>
    <v>bb9fa97a-a48f-634d-5eeb-22dfd5d6fe3f</v>
    <v>536870912</v>
    <v>1</v>
    <v>150</v>
    <v>151</v>
    <v>152</v>
    <v>Albania</v>
    <v>6</v>
    <v>7</v>
    <v>Map</v>
    <v>8</v>
    <v>153</v>
    <v>AL</v>
    <v>366</v>
    <v>367</v>
    <v>368</v>
    <v>369</v>
    <v>369</v>
    <v>370</v>
    <v>ALL</v>
    <v>371</v>
    <v>372</v>
    <v>Albania, oficialmente República de Albania, es un país situado en el sudeste de Europa. Se encuentra en el mar Adriático y Jónico dentro del mar Mediterráneo, y comparte fronteras terrestres con Montenegro al noroeste, con Kosovo al noreste, ...</v>
    <v>373</v>
    <v>374</v>
    <v>375</v>
    <v>Hymni i Flamurit</v>
    <v>376</v>
    <v>377</v>
    <v>378</v>
    <v>379</v>
    <v>380</v>
    <v>383</v>
    <v>384</v>
    <v>385</v>
    <v>386</v>
    <v>387</v>
    <v>Albania</v>
    <v>Republika e Shqipërisë</v>
    <v>388</v>
    <v>389</v>
    <v>390</v>
    <v>391</v>
    <v>392</v>
    <v>393</v>
    <v>394</v>
    <v>395</v>
    <v>396</v>
    <v>397</v>
    <v>398</v>
    <v>399</v>
    <v>400</v>
    <v>401</v>
    <v>414</v>
    <v>415</v>
    <v>416</v>
    <v>417</v>
    <v>418</v>
    <v>419</v>
    <v>420</v>
    <v>Albania</v>
    <v>mdp/vdpid/6</v>
    <v>421</v>
  </rv>
  <rv s="0">
    <v>536870912</v>
    <v>Ciénaga</v>
    <v>3638dcbf-3ab5-d4b7-8d26-f60a71c42d83</v>
    <v>es-ES</v>
    <v>Map</v>
  </rv>
  <rv s="1">
    <fb>1812</fb>
    <v>10</v>
  </rv>
  <rv s="2">
    <v>34</v>
    <v>8</v>
    <v>159</v>
    <v>7</v>
    <v>0</v>
    <v>Image of Ciénaga</v>
  </rv>
  <rv s="1">
    <fb>11.006666666667</fb>
    <v>11</v>
  </rv>
  <rv s="3">
    <v>https://www.bing.com/search?q=Ci%c3%a9naga+Magdalena&amp;form=skydnc</v>
    <v>Aprenda más con Bing</v>
  </rv>
  <rv s="0">
    <v>805306368</v>
    <v>Tete Luis Samper (Alcalde)</v>
    <v>888fbd81-da21-91b0-9467-731abd0aa53b</v>
    <v>es-CO</v>
    <v>Generic</v>
  </rv>
  <rv s="4">
    <v>37</v>
  </rv>
  <rv s="1">
    <fb>-74.246666666666997</fb>
    <v>11</v>
  </rv>
  <rv s="1">
    <fb>129414</fb>
    <v>10</v>
  </rv>
  <rv s="5">
    <v>#VALUE!</v>
    <v>es-ES</v>
    <v>3638dcbf-3ab5-d4b7-8d26-f60a71c42d83</v>
    <v>536870912</v>
    <v>1</v>
    <v>160</v>
    <v>3</v>
    <v>4</v>
    <v>Ciénaga</v>
    <v>6</v>
    <v>7</v>
    <v>Map</v>
    <v>8</v>
    <v>9</v>
    <v>424</v>
    <v>Ciénaga es un municipio del departamento colombiano del Magdalena. Se encuentra a orillas del Mar Caribe, junto a la Sierra Nevada de Santa Marta, en el extremo nororiental de la Ciénaga Grande de Santa Marta. Está a 3 m s. n. m. y tiene una ...</v>
    <v>112</v>
    <v>425</v>
    <v>426</v>
    <v>427</v>
    <v>429</v>
    <v>430</v>
    <v>Ciénaga</v>
    <v>9</v>
    <v>431</v>
    <v>Ciénaga</v>
    <v>mdp/vdpid/5576167536614965249</v>
  </rv>
  <rv s="0">
    <v>536870912</v>
    <v>Bello</v>
    <v>04dd71c6-adc8-4243-c842-e6edb72e05db</v>
    <v>es-ES</v>
    <v>Map</v>
  </rv>
  <rv s="1">
    <fb>142.36000000000001</fb>
    <v>10</v>
  </rv>
  <rv s="2">
    <v>35</v>
    <v>8</v>
    <v>161</v>
    <v>7</v>
    <v>0</v>
    <v>Image of Bello</v>
  </rv>
  <rv s="1">
    <fb>6.3319444444444004</fb>
    <v>11</v>
  </rv>
  <rv s="3">
    <v>https://www.bing.com/search?q=Bello+Antioquia&amp;form=skydnc</v>
    <v>Aprenda más con Bing</v>
  </rv>
  <rv s="0">
    <v>805306368</v>
    <v>Cesar Suárez Mira Adriana Salas (Alcalde)</v>
    <v>a519f828-9644-8cf0-a435-c6c1e831a3c0</v>
    <v>es-CO</v>
    <v>Generic</v>
  </rv>
  <rv s="4">
    <v>38</v>
  </rv>
  <rv s="1">
    <fb>-75.558055555555995</fb>
    <v>11</v>
  </rv>
  <rv s="1">
    <fb>561955</fb>
    <v>10</v>
  </rv>
  <rv s="9">
    <v>#VALUE!</v>
    <v>es-ES</v>
    <v>04dd71c6-adc8-4243-c842-e6edb72e05db</v>
    <v>536870912</v>
    <v>1</v>
    <v>162</v>
    <v>83</v>
    <v>84</v>
    <v>Bello</v>
    <v>6</v>
    <v>7</v>
    <v>Map</v>
    <v>8</v>
    <v>14</v>
    <v>434</v>
    <v>Bello es un municipio colombiano, ubicado al norte del área metropolitana del Valle de Aburrá, en el departamento de Antioquia. Su área urbana está conurbada al sur con la ciudad de Medellín y al oriente con Copacabana. A su vez, el municipio ...</v>
    <v>80</v>
    <v>80</v>
    <v>435</v>
    <v>436</v>
    <v>437</v>
    <v>439</v>
    <v>440</v>
    <v>Bello</v>
    <v>9</v>
    <v>441</v>
    <v>Bello</v>
    <v>mdp/vdpid/5577458846332354561</v>
  </rv>
  <rv s="0">
    <v>536870912</v>
    <v>Puerto Colombia</v>
    <v>2e32ac1d-5b9e-6795-88eb-07fb3e36d72f</v>
    <v>es-ES</v>
    <v>Map</v>
  </rv>
  <rv s="1">
    <fb>73</fb>
    <v>10</v>
  </rv>
  <rv s="2">
    <v>36</v>
    <v>8</v>
    <v>163</v>
    <v>7</v>
    <v>0</v>
    <v>Image of Puerto Colombia</v>
  </rv>
  <rv s="1">
    <fb>10.992222222222001</fb>
    <v>11</v>
  </rv>
  <rv s="3">
    <v>https://www.bing.com/search?q=Puerto+Colombia&amp;form=skydnc</v>
    <v>Aprenda más con Bing</v>
  </rv>
  <rv s="0">
    <v>805306368</v>
    <v>Steimer Ali Matilla Rolong (Alcalde)</v>
    <v>4c0b3edb-886b-ff00-efe6-4027de218fb0</v>
    <v>es-CO</v>
    <v>Generic</v>
  </rv>
  <rv s="4">
    <v>39</v>
  </rv>
  <rv s="1">
    <fb>-74.952777777777996</fb>
    <v>11</v>
  </rv>
  <rv s="1">
    <fb>26932</fb>
    <v>10</v>
  </rv>
  <rv s="5">
    <v>#VALUE!</v>
    <v>es-ES</v>
    <v>2e32ac1d-5b9e-6795-88eb-07fb3e36d72f</v>
    <v>536870912</v>
    <v>1</v>
    <v>164</v>
    <v>3</v>
    <v>4</v>
    <v>Puerto Colombia</v>
    <v>6</v>
    <v>7</v>
    <v>Map</v>
    <v>8</v>
    <v>24</v>
    <v>444</v>
    <v>Puerto Colombia es un municipio de Colombia ubicado al noreste del departamento del Atlántico. Al norte y al occidente limita con las costas del mar Caribe, al oriente con Barranquilla. Entre fines del siglo XIX y la primera mitad del XX ...</v>
    <v>25</v>
    <v>445</v>
    <v>446</v>
    <v>447</v>
    <v>449</v>
    <v>450</v>
    <v>Puerto Colombia</v>
    <v>9</v>
    <v>451</v>
    <v>Puerto Colombia</v>
    <v>mdp/vdpid/5576067688809103361</v>
  </rv>
  <rv s="0">
    <v>536870912</v>
    <v>Cartagena de Indias</v>
    <v>722cd66d-65f4-7a40-33a0-17719bf6238a</v>
    <v>es-ES</v>
    <v>Map</v>
  </rv>
  <rv s="1">
    <fb>572</fb>
    <v>10</v>
  </rv>
  <rv s="0">
    <v>536870912</v>
    <v>Bolívar</v>
    <v>38fa99f2-3e47-af72-2f25-81f620fe1128</v>
    <v>es-CO</v>
    <v>Map</v>
  </rv>
  <rv s="2">
    <v>37</v>
    <v>8</v>
    <v>165</v>
    <v>7</v>
    <v>0</v>
    <v>Image of Cartagena de Indias</v>
  </rv>
  <rv s="1">
    <fb>10.423611111111001</fb>
    <v>11</v>
  </rv>
  <rv s="3">
    <v>https://www.bing.com/search?q=Cartagena+de+Indias&amp;form=skydnc</v>
    <v>Aprenda más con Bing</v>
  </rv>
  <rv s="0">
    <v>805306368</v>
    <v>William Jorge Dau Chamat (Alcalde)</v>
    <v>340cebcf-3f48-0203-060a-4712a5e1d4cb</v>
    <v>es-CO</v>
    <v>Generic</v>
  </rv>
  <rv s="4">
    <v>40</v>
  </rv>
  <rv s="1">
    <fb>-75.525277777778001</fb>
    <v>11</v>
  </rv>
  <rv s="0">
    <v>536870912</v>
    <v>Venezuela</v>
    <v>6dd1d7bd-393f-a467-12fa-e71f98cc00b9</v>
    <v>es-CO</v>
    <v>Map</v>
  </rv>
  <rv s="1">
    <fb>914552</fb>
    <v>10</v>
  </rv>
  <rv s="5">
    <v>#VALUE!</v>
    <v>es-ES</v>
    <v>722cd66d-65f4-7a40-33a0-17719bf6238a</v>
    <v>536870912</v>
    <v>1</v>
    <v>166</v>
    <v>3</v>
    <v>4</v>
    <v>Cartagena de Indias</v>
    <v>6</v>
    <v>7</v>
    <v>Map</v>
    <v>8</v>
    <v>64</v>
    <v>454</v>
    <v>Cartagena de Indias, oficialmente Distrito Turístico y Cultural de Cartagena de Indias, es un distrito colombiano, desde 1991. Ubicada a orillas del mar Caribe. Fue fundada el 1 de junio de 1533 por Pedro de Heredia. Su centro histórico, llamada ...</v>
    <v>455</v>
    <v>456</v>
    <v>457</v>
    <v>458</v>
    <v>460</v>
    <v>461</v>
    <v>Cartagena de Indias</v>
    <v>462</v>
    <v>463</v>
    <v>Cartagena de Indias</v>
    <v>mdp/vdpid/5576109476290756609</v>
  </rv>
  <rv s="0">
    <v>536870912</v>
    <v>Antioquia</v>
    <v>d3614470-a93c-5d64-a636-9da2dff33c3d</v>
    <v>es-ES</v>
    <v>Map</v>
  </rv>
  <rv s="1">
    <fb>63612</fb>
    <v>10</v>
  </rv>
  <rv s="0">
    <v>536870912</v>
    <v>Medellín</v>
    <v>7b1377e4-8d6a-bcd0-6cb4-7b7c0a8f94b5</v>
    <v>es-CO</v>
    <v>Map</v>
  </rv>
  <rv s="2">
    <v>38</v>
    <v>8</v>
    <v>167</v>
    <v>7</v>
    <v>0</v>
    <v>Image of Antioquia</v>
  </rv>
  <rv s="3">
    <v>https://www.bing.com/search?q=Antioquia+Department&amp;form=skydnc</v>
    <v>Aprenda más con Bing</v>
  </rv>
  <rv s="0">
    <v>805306368</v>
    <v>Andrés Julián Rendon (Gobernador)</v>
    <v>50e19c26-8e4a-2ec5-3c73-a5bc140c2bfe</v>
    <v>es-CO</v>
    <v>Generic</v>
  </rv>
  <rv s="4">
    <v>41</v>
  </rv>
  <rv s="1">
    <fb>6677930</fb>
    <v>10</v>
  </rv>
  <rv s="1">
    <fb>1505161</fb>
    <v>10</v>
  </rv>
  <rv s="15">
    <v>#VALUE!</v>
    <v>es-ES</v>
    <v>d3614470-a93c-5d64-a636-9da2dff33c3d</v>
    <v>536870912</v>
    <v>1</v>
    <v>169</v>
    <v>170</v>
    <v>171</v>
    <v>Antioquia</v>
    <v>6</v>
    <v>7</v>
    <v>Map</v>
    <v>8</v>
    <v>97</v>
    <v>CO-ANT</v>
    <v>466</v>
    <v>467</v>
    <v>467</v>
    <v>Antioquia es uno de los treinta y dos departamentos que forman la República de Colombia. Su capital es Medellín, la segunda ciudad más poblada del país. Está ubicado al noroccidente colombiano, en las regiones Andina y Caribe. Con unos 6 994 792 ...</v>
    <v>272</v>
    <v>468</v>
    <v>469</v>
    <v>471</v>
    <v>Antioquia</v>
    <v>9</v>
    <v>472</v>
    <v>473</v>
    <v>Antioquia</v>
    <v>mdp/vdpid/10106933</v>
  </rv>
  <rv s="0">
    <v>536870912</v>
    <v>Sabaneta</v>
    <v>2ceaae1d-199a-38ad-e392-8be7fa95d025</v>
    <v>es-ES</v>
    <v>Map</v>
  </rv>
  <rv s="1">
    <fb>15</fb>
    <v>10</v>
  </rv>
  <rv s="2">
    <v>39</v>
    <v>8</v>
    <v>172</v>
    <v>7</v>
    <v>0</v>
    <v>Image of Sabaneta</v>
  </rv>
  <rv s="1">
    <fb>6.1508333333333001</fb>
    <v>11</v>
  </rv>
  <rv s="3">
    <v>https://www.bing.com/search?q=Sabaneta+Colombia&amp;form=skydnc</v>
    <v>Aprenda más con Bing</v>
  </rv>
  <rv s="0">
    <v>805306368</v>
    <v>Santiago Montoya (Alcalde)</v>
    <v>5b71245f-f5a5-e490-36c8-9e922177b062</v>
    <v>es-CO</v>
    <v>Generic</v>
  </rv>
  <rv s="4">
    <v>42</v>
  </rv>
  <rv s="1">
    <fb>-75.614999999999995</fb>
    <v>11</v>
  </rv>
  <rv s="1">
    <fb>82375</fb>
    <v>10</v>
  </rv>
  <rv s="5">
    <v>#VALUE!</v>
    <v>es-ES</v>
    <v>2ceaae1d-199a-38ad-e392-8be7fa95d025</v>
    <v>536870912</v>
    <v>1</v>
    <v>173</v>
    <v>3</v>
    <v>4</v>
    <v>Sabaneta</v>
    <v>6</v>
    <v>7</v>
    <v>Map</v>
    <v>8</v>
    <v>9</v>
    <v>476</v>
    <v>Sabaneta es un municipio colombiano ubicado en el Valle de Aburrá en el departamento de Antioquia. Limita por el norte con el municipio de Itagüí, por el este con Envigado, por el sur con Caldas, y por el oeste La Estrella.</v>
    <v>80</v>
    <v>477</v>
    <v>478</v>
    <v>479</v>
    <v>481</v>
    <v>482</v>
    <v>Sabaneta</v>
    <v>9</v>
    <v>483</v>
    <v>Sabaneta</v>
    <v>mdp/vdpid/5577501419205820419</v>
  </rv>
  <rv s="0">
    <v>536870912</v>
    <v>Buriticá</v>
    <v>044bc4d6-5fa3-ab0b-d98d-f9c0fb806b5c</v>
    <v>es-ES</v>
    <v>Map</v>
  </rv>
  <rv s="1">
    <fb>364</fb>
    <v>10</v>
  </rv>
  <rv s="2">
    <v>40</v>
    <v>8</v>
    <v>175</v>
    <v>7</v>
    <v>0</v>
    <v>Image of Buriticá</v>
  </rv>
  <rv s="1">
    <fb>6.72</fb>
    <v>11</v>
  </rv>
  <rv s="3">
    <v>https://www.bing.com/search?q=Buritic%c3%a1&amp;form=skydnc</v>
    <v>Aprenda más con Bing</v>
  </rv>
  <rv s="1">
    <fb>-75.907499999999999</fb>
    <v>11</v>
  </rv>
  <rv s="16">
    <v>#VALUE!</v>
    <v>es-ES</v>
    <v>044bc4d6-5fa3-ab0b-d98d-f9c0fb806b5c</v>
    <v>536870912</v>
    <v>1</v>
    <v>176</v>
    <v>177</v>
    <v>178</v>
    <v>Buriticá</v>
    <v>6</v>
    <v>7</v>
    <v>Map</v>
    <v>8</v>
    <v>179</v>
    <v>486</v>
    <v>Buriticá es un municipio de Colombia, localizado en la subregión Occidente del departamento de Antioquia. Limita por el oeste con el municipio de Cañasgordas, por el sur con los municipios de Giraldo y Santafé de Antioquia, por el norte con el ...</v>
    <v>80</v>
    <v>80</v>
    <v>487</v>
    <v>488</v>
    <v>489</v>
    <v>490</v>
    <v>Buriticá</v>
    <v>9</v>
    <v>Buriticá</v>
    <v>mdp/vdpid/5577444931259072513</v>
  </rv>
  <rv s="0">
    <v>536870912</v>
    <v>Barrancabermeja</v>
    <v>e5fb42a3-0621-0d81-dd30-684cd6265cca</v>
    <v>es-ES</v>
    <v>Map</v>
  </rv>
  <rv s="1">
    <fb>1274</fb>
    <v>10</v>
  </rv>
  <rv s="0">
    <v>536870912</v>
    <v>Santander</v>
    <v>98fbfaa3-063d-4261-a806-2b84a0339e05</v>
    <v>es-CO</v>
    <v>Map</v>
  </rv>
  <rv s="2">
    <v>41</v>
    <v>8</v>
    <v>180</v>
    <v>7</v>
    <v>0</v>
    <v>Image of Barrancabermeja</v>
  </rv>
  <rv s="1">
    <fb>7.0674999999999999</fb>
    <v>11</v>
  </rv>
  <rv s="3">
    <v>https://www.bing.com/search?q=Barrancabermeja&amp;form=skydnc</v>
    <v>Aprenda más con Bing</v>
  </rv>
  <rv s="1">
    <fb>-73.847222222222001</fb>
    <v>11</v>
  </rv>
  <rv s="1">
    <fb>300000</fb>
    <v>10</v>
  </rv>
  <rv s="10">
    <v>#VALUE!</v>
    <v>es-ES</v>
    <v>e5fb42a3-0621-0d81-dd30-684cd6265cca</v>
    <v>536870912</v>
    <v>1</v>
    <v>181</v>
    <v>3</v>
    <v>90</v>
    <v>Barrancabermeja</v>
    <v>6</v>
    <v>7</v>
    <v>Map</v>
    <v>8</v>
    <v>14</v>
    <v>493</v>
    <v>Barrancabermeja, es un distrito colombiano ubicado a orillas del río Magdalena, en la parte occidental del departamento de Santander. Es la ciudad industrial más importante del departamento de Santander, sede de la refinería de petróleo más ...</v>
    <v>494</v>
    <v>495</v>
    <v>496</v>
    <v>497</v>
    <v>498</v>
    <v>Barrancabermeja</v>
    <v>9</v>
    <v>499</v>
    <v>Barrancabermeja</v>
    <v>mdp/vdpid/5577391155164741635</v>
  </rv>
  <rv s="0">
    <v>536870912</v>
    <v>Sincelejo</v>
    <v>21d0cd93-77e9-2ee0-a57e-1dbd351f1563</v>
    <v>es-ES</v>
    <v>Map</v>
  </rv>
  <rv s="1">
    <fb>275</fb>
    <v>10</v>
  </rv>
  <rv s="0">
    <v>536870912</v>
    <v>Sucre</v>
    <v>771a5a65-ef7a-6112-a7e0-0a670038add2</v>
    <v>es-CO</v>
    <v>Map</v>
  </rv>
  <rv s="2">
    <v>42</v>
    <v>8</v>
    <v>182</v>
    <v>7</v>
    <v>0</v>
    <v>Image of Sincelejo</v>
  </rv>
  <rv s="1">
    <fb>9.2994444444444007</fb>
    <v>11</v>
  </rv>
  <rv s="3">
    <v>https://www.bing.com/search?q=Sincelejo&amp;form=skydnc</v>
    <v>Aprenda más con Bing</v>
  </rv>
  <rv s="0">
    <v>805306368</v>
    <v>Andrés Gómez Martínez (Alcalde)</v>
    <v>acdefa39-47cc-bca6-f2b3-07a983d74a19</v>
    <v>es-CO</v>
    <v>Generic</v>
  </rv>
  <rv s="4">
    <v>43</v>
  </rv>
  <rv s="1">
    <fb>-75.395833333333002</fb>
    <v>11</v>
  </rv>
  <rv s="1">
    <fb>286716</fb>
    <v>10</v>
  </rv>
  <rv s="5">
    <v>#VALUE!</v>
    <v>es-ES</v>
    <v>21d0cd93-77e9-2ee0-a57e-1dbd351f1563</v>
    <v>536870912</v>
    <v>1</v>
    <v>183</v>
    <v>3</v>
    <v>4</v>
    <v>Sincelejo</v>
    <v>6</v>
    <v>7</v>
    <v>Map</v>
    <v>8</v>
    <v>9</v>
    <v>502</v>
    <v>Sincelejo es un municipio colombiano, capital del departamento de Sucre. Se encuentra ubicado al noroeste del país, en el Caribe Colombiano exactamente en la subregión Sabanas. El municipio es la capital de Sucre desde 1966, cuando este ...</v>
    <v>503</v>
    <v>504</v>
    <v>505</v>
    <v>506</v>
    <v>508</v>
    <v>509</v>
    <v>Sincelejo</v>
    <v>9</v>
    <v>510</v>
    <v>Sincelejo</v>
    <v>mdp/vdpid/5576330823033946114</v>
  </rv>
  <rv s="0">
    <v>536870912</v>
    <v>Buenaventura</v>
    <v>dcb18571-64a1-cfa9-2bb4-06d6f7f3ebae</v>
    <v>es-ES</v>
    <v>Map</v>
  </rv>
  <rv s="1">
    <fb>6078</fb>
    <v>10</v>
  </rv>
  <rv s="2">
    <v>43</v>
    <v>8</v>
    <v>184</v>
    <v>7</v>
    <v>0</v>
    <v>Image of Buenaventura</v>
  </rv>
  <rv s="1">
    <fb>3.8772222222221999</fb>
    <v>11</v>
  </rv>
  <rv s="3">
    <v>https://www.bing.com/search?q=Buenaventura+Valle+del+Cauca&amp;form=skydnc</v>
    <v>Aprenda más con Bing</v>
  </rv>
  <rv s="0">
    <v>805306368</v>
    <v>Víctor Hugo Vidal Piedrahíta (Alcalde)</v>
    <v>2cf313b4-46fb-3350-dce7-b2f67c5c35ed</v>
    <v>es-CO</v>
    <v>Generic</v>
  </rv>
  <rv s="4">
    <v>44</v>
  </rv>
  <rv s="1">
    <fb>-77.026666666666998</fb>
    <v>11</v>
  </rv>
  <rv s="1">
    <fb>423927</fb>
    <v>10</v>
  </rv>
  <rv s="5">
    <v>#VALUE!</v>
    <v>es-ES</v>
    <v>dcb18571-64a1-cfa9-2bb4-06d6f7f3ebae</v>
    <v>536870912</v>
    <v>1</v>
    <v>185</v>
    <v>3</v>
    <v>4</v>
    <v>Buenaventura</v>
    <v>6</v>
    <v>7</v>
    <v>Map</v>
    <v>8</v>
    <v>9</v>
    <v>513</v>
    <v>Buenaventura, es un distrito de Colombia, ubicado en el departamento del Valle del Cauca. El principal puerto marítimo de Colombia y es uno de los diez puertos más importantes de Hispanoamérica; se estima que Buenaventura mueve más del 53 % del ...</v>
    <v>14</v>
    <v>514</v>
    <v>515</v>
    <v>516</v>
    <v>518</v>
    <v>519</v>
    <v>Buenaventura</v>
    <v>9</v>
    <v>520</v>
    <v>Buenaventura</v>
    <v>mdp/vdpid/5580383690271227905</v>
  </rv>
  <rv s="0">
    <v>536870912</v>
    <v>Montelíbano</v>
    <v>77c7fbcc-cf0b-f71e-03a8-a86b6cfbe840</v>
    <v>es-ES</v>
    <v>Map</v>
  </rv>
  <rv s="1">
    <fb>1820</fb>
    <v>10</v>
  </rv>
  <rv s="0">
    <v>536870912</v>
    <v>Córdoba</v>
    <v>351fe87f-ca62-b128-b52c-3edd6fa6b80f</v>
    <v>es-CO</v>
    <v>Map</v>
  </rv>
  <rv s="2">
    <v>44</v>
    <v>8</v>
    <v>186</v>
    <v>7</v>
    <v>0</v>
    <v>Image of Montelíbano</v>
  </rv>
  <rv s="1">
    <fb>7.9711111111111004</fb>
    <v>11</v>
  </rv>
  <rv s="3">
    <v>https://www.bing.com/search?q=Montel%c3%adbano&amp;form=skydnc</v>
    <v>Aprenda más con Bing</v>
  </rv>
  <rv s="0">
    <v>805306368</v>
    <v>José David Cura (Alcalde)</v>
    <v>47302be1-71e8-3b3a-97cf-1402a13fc6cf</v>
    <v>es-CO</v>
    <v>Generic</v>
  </rv>
  <rv s="4">
    <v>45</v>
  </rv>
  <rv s="1">
    <fb>-75.418055555555995</fb>
    <v>11</v>
  </rv>
  <rv s="1">
    <fb>90450</fb>
    <v>10</v>
  </rv>
  <rv s="5">
    <v>#VALUE!</v>
    <v>es-ES</v>
    <v>77c7fbcc-cf0b-f71e-03a8-a86b6cfbe840</v>
    <v>536870912</v>
    <v>1</v>
    <v>188</v>
    <v>3</v>
    <v>4</v>
    <v>Montelíbano</v>
    <v>6</v>
    <v>7</v>
    <v>Map</v>
    <v>8</v>
    <v>64</v>
    <v>523</v>
    <v>Montelíbano es un municipio del sur del departamento de Córdoba, Colombia. Situado sobre la margen derecha del río San Jorge y con una población de 90.450 habitantes aproximadamente, es en la actualidad uno de los centros de desarrollo ...</v>
    <v>524</v>
    <v>525</v>
    <v>526</v>
    <v>527</v>
    <v>529</v>
    <v>530</v>
    <v>Montelíbano</v>
    <v>9</v>
    <v>531</v>
    <v>Montelíbano</v>
    <v>mdp/vdpid/5577173420942032897</v>
  </rv>
  <rv s="0">
    <v>536870912</v>
    <v>Florida</v>
    <v>990c8b04-e7c5-fa52-3af7-d1bb76168499</v>
    <v>es-ES</v>
    <v>Map</v>
  </rv>
  <rv s="2">
    <v>45</v>
    <v>8</v>
    <v>189</v>
    <v>7</v>
    <v>0</v>
    <v>Image of Florida</v>
  </rv>
  <rv s="1">
    <fb>3.3216666666667001</fb>
    <v>11</v>
  </rv>
  <rv s="3">
    <v>https://www.bing.com/search?q=Florida+Valle+del+Cauca&amp;form=skydnc</v>
    <v>Aprenda más con Bing</v>
  </rv>
  <rv s="1">
    <fb>-76.234722222222004</fb>
    <v>11</v>
  </rv>
  <rv s="1">
    <fb>58122</fb>
    <v>10</v>
  </rv>
  <rv s="8">
    <v>#VALUE!</v>
    <v>es-ES</v>
    <v>990c8b04-e7c5-fa52-3af7-d1bb76168499</v>
    <v>536870912</v>
    <v>1</v>
    <v>191</v>
    <v>75</v>
    <v>76</v>
    <v>Florida</v>
    <v>6</v>
    <v>7</v>
    <v>Map</v>
    <v>8</v>
    <v>192</v>
    <v>Florida es un municipio del departamento del Valle del Cauca en Colombia, con su propia administración municipal, debido a que es una entidad territorial que hace parte administrativamente al Departamento del Valle del Cauca.</v>
    <v>14</v>
    <v>534</v>
    <v>535</v>
    <v>536</v>
    <v>537</v>
    <v>Florida</v>
    <v>9</v>
    <v>538</v>
    <v>Florida</v>
    <v>mdp/vdpid/5580504420560404481</v>
  </rv>
  <rv s="0">
    <v>536870912</v>
    <v>Miranda</v>
    <v>a75880f3-cff1-b729-ec7c-4f9d030d5c5b</v>
    <v>es-ES</v>
    <v>Map</v>
  </rv>
  <rv s="0">
    <v>536870912</v>
    <v>Cauca</v>
    <v>7b3864e4-af68-447f-d9bc-075dd9085ef8</v>
    <v>es-CO</v>
    <v>Map</v>
  </rv>
  <rv s="2">
    <v>46</v>
    <v>8</v>
    <v>193</v>
    <v>7</v>
    <v>0</v>
    <v>Image of Miranda</v>
  </rv>
  <rv s="1">
    <fb>3.2502777777778</fb>
    <v>11</v>
  </rv>
  <rv s="3">
    <v>https://www.bing.com/search?q=Miranda+Cauca&amp;form=skydnc</v>
    <v>Aprenda más con Bing</v>
  </rv>
  <rv s="1">
    <fb>-76.228611111110993</fb>
    <v>11</v>
  </rv>
  <rv s="1">
    <fb>43333</fb>
    <v>10</v>
  </rv>
  <rv s="8">
    <v>#VALUE!</v>
    <v>es-ES</v>
    <v>a75880f3-cff1-b729-ec7c-4f9d030d5c5b</v>
    <v>536870912</v>
    <v>1</v>
    <v>195</v>
    <v>75</v>
    <v>76</v>
    <v>Miranda</v>
    <v>6</v>
    <v>7</v>
    <v>Map</v>
    <v>8</v>
    <v>77</v>
    <v>Miranda es un municipio colombiano, ubicado al norte del Departamento del Cauca. Limita al norte con Florida, al oriente con Rioblanco y Planadas, al sur con Corinto y Padilla, y al occidente con Puerto Tejada. Dista 122 km de la capital.</v>
    <v>541</v>
    <v>542</v>
    <v>543</v>
    <v>544</v>
    <v>545</v>
    <v>Miranda</v>
    <v>9</v>
    <v>546</v>
    <v>Miranda</v>
    <v>mdp/vdpid/5580504431079718913</v>
  </rv>
  <rv s="0">
    <v>536870912</v>
    <v>Distracción</v>
    <v>ca077a01-f201-7cf0-9b61-83274435e176</v>
    <v>es-ES</v>
    <v>Map</v>
  </rv>
  <rv s="1">
    <fb>220</fb>
    <v>10</v>
  </rv>
  <rv s="2">
    <v>47</v>
    <v>8</v>
    <v>196</v>
    <v>7</v>
    <v>0</v>
    <v>Image of Distracción</v>
  </rv>
  <rv s="1">
    <fb>10.896666666667</fb>
    <v>11</v>
  </rv>
  <rv s="3">
    <v>https://www.bing.com/search?q=Distracci%c3%b3n+La+Guajira&amp;form=skydnc</v>
    <v>Aprenda más con Bing</v>
  </rv>
  <rv s="0">
    <v>805306368</v>
    <v>Pedro Javier Guerra Chinchia (Alcalde)</v>
    <v>ef8eca76-73c6-a9dd-04c3-e6201cce0786</v>
    <v>es-CO</v>
    <v>Generic</v>
  </rv>
  <rv s="4">
    <v>46</v>
  </rv>
  <rv s="1">
    <fb>-72.885833333332997</fb>
    <v>11</v>
  </rv>
  <rv s="1">
    <fb>11934</fb>
    <v>10</v>
  </rv>
  <rv s="5">
    <v>#VALUE!</v>
    <v>es-ES</v>
    <v>ca077a01-f201-7cf0-9b61-83274435e176</v>
    <v>536870912</v>
    <v>1</v>
    <v>198</v>
    <v>3</v>
    <v>4</v>
    <v>Distracción</v>
    <v>6</v>
    <v>7</v>
    <v>Map</v>
    <v>8</v>
    <v>9</v>
    <v>549</v>
    <v>Distracción es un municipio del departamento colombiano de La Guajira, ubicado en la zona media. Produce arroz, ganado y es sede del proyecto de la represa del río Ranchería; pertenece a la Provincia del Sur. Tiene como lema: La Estrella de La ...</v>
    <v>2</v>
    <v>550</v>
    <v>551</v>
    <v>552</v>
    <v>554</v>
    <v>555</v>
    <v>Distracción</v>
    <v>9</v>
    <v>556</v>
    <v>Distracción</v>
    <v>mdp/vdpid/5577728089544196097</v>
  </rv>
</rvData>
</file>

<file path=xl/richData/rdrichvaluestructure.xml><?xml version="1.0" encoding="utf-8"?>
<rvStructures xmlns="http://schemas.microsoft.com/office/spreadsheetml/2017/richdata" count="17">
  <s t="_linkedentity2">
    <k n="%EntityServiceId" t="i"/>
    <k n="_DisplayString" t="s"/>
    <k n="%EntityId" t="s"/>
    <k n="%EntityCulture" t="s"/>
    <k n="_Icon" t="s"/>
  </s>
  <s t="_formattednumber">
    <k n="_Format" t="spb"/>
  </s>
  <s t="_webimage">
    <k n="WebImageIdentifier" t="i"/>
    <k n="_Provider" t="spb"/>
    <k n="Attribution" t="spb"/>
    <k n="CalcOrigin" t="i"/>
    <k n="ComputedImage" t="b"/>
    <k n="Text" t="s"/>
  </s>
  <s t="_hyperlink">
    <k n="Address" t="s"/>
    <k n="Text" t="s"/>
  </s>
  <s t="_array">
    <k n="array" t="a"/>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Área" t="r"/>
    <k n="Descripción" t="s"/>
    <k n="División de administración 1 (estado/provincia/otro)" t="r"/>
    <k n="Imagen" t="r"/>
    <k n="Latitud" t="r"/>
    <k n="LearnMoreOnLink" t="r"/>
    <k n="Líder(es)" t="r"/>
    <k n="Longitud" t="r"/>
    <k n="Nombre" t="s"/>
    <k n="País o región" t="r"/>
    <k n="Población"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Área" t="r"/>
    <k n="Descripción" t="s"/>
    <k n="División de administración 1 (estado/provincia/otro)" t="r"/>
    <k n="Imagen" t="r"/>
    <k n="Latitud" t="r"/>
    <k n="LearnMoreOnLink" t="r"/>
    <k n="Líder(es)" t="r"/>
    <k n="Longitud" t="r"/>
    <k n="Nombre" t="s"/>
    <k n="País o región" t="r"/>
    <k n="Población" t="r"/>
    <k n="UniqueName" t="s"/>
    <k n="VDPID/VSID" t="s"/>
    <k n="Zona(s) horaria(s)" t="r"/>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breviatura" t="s"/>
    <k n="`Área" t="r"/>
    <k n="Cambio en la población (%)" t="r"/>
    <k n="Capital/ciudad principal" t="r"/>
    <k n="Ciudad más grande" t="r"/>
    <k n="Descripción" t="s"/>
    <k n="Hogares" t="r"/>
    <k n="Idioma oficial" t="r"/>
    <k n="Imagen" t="r"/>
    <k n="Ingresos medios del hogar" t="r"/>
    <k n="LearnMoreOnLink" t="r"/>
    <k n="Líder(es)" t="r"/>
    <k n="Nombre" t="s"/>
    <k n="País o región" t="r"/>
    <k n="Permisos de construcción" t="r"/>
    <k n="Personas por hogar" t="r"/>
    <k n="Población" t="r"/>
    <k n="Población: asiática (%)" t="r"/>
    <k n="Población: blanca (%)" t="r"/>
    <k n="Población: dos o más etnicidades (%)" t="r"/>
    <k n="Población: en la fuerza laboral civil (%)" t="r"/>
    <k n="Población: graduado en secundaria o superior (%)" t="r"/>
    <k n="Población: hispana o latina (%)" t="r"/>
    <k n="Población: indio americano y nativo de Alaska (%)" t="r"/>
    <k n="Población: licenciatura o superior (%)" t="r"/>
    <k n="Población: más de 65 años (%)" t="r"/>
    <k n="Población: menor de 5 años (%)" t="r"/>
    <k n="Población: menores de 18 años (%)" t="r"/>
    <k n="Población: nativa de Hawái y otras islas del Pacífico (%)" t="r"/>
    <k n="Población: negra o afroamericana (%)" t="r"/>
    <k n="Población: personas con discapacidad (%)" t="r"/>
    <k n="Población: personas nacidas en el extranjero (%)" t="r"/>
    <k n="Renta mediana en bruto" t="r"/>
    <k n="Unidades de vivienda" t="r"/>
    <k n="UniqueName" t="s"/>
    <k n="Valor medio, unidades de vivienda ocupadas por propietario" t="r"/>
    <k n="VDPID/VSID" t="s"/>
    <k n="Zona(s) horaria(s)" t="r"/>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Descripción" t="s"/>
    <k n="División de administración 1 (estado/provincia/otro)" t="r"/>
    <k n="Imagen" t="r"/>
    <k n="Latitud" t="r"/>
    <k n="LearnMoreOnLink" t="r"/>
    <k n="Longitud" t="r"/>
    <k n="Nombre" t="s"/>
    <k n="País o región" t="r"/>
    <k n="Población"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Área" t="r"/>
    <k n="Descripción" t="s"/>
    <k n="División de administración 1 (estado/provincia/otro)" t="r"/>
    <k n="División de administración 2 (condado/distrito/otro)" t="r"/>
    <k n="Imagen" t="r"/>
    <k n="Latitud" t="r"/>
    <k n="LearnMoreOnLink" t="r"/>
    <k n="Líder(es)" t="r"/>
    <k n="Longitud" t="r"/>
    <k n="Nombre" t="s"/>
    <k n="País o región" t="r"/>
    <k n="Población"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Área" t="r"/>
    <k n="Descripción" t="s"/>
    <k n="División de administración 1 (estado/provincia/otro)" t="r"/>
    <k n="Imagen" t="r"/>
    <k n="Latitud" t="r"/>
    <k n="LearnMoreOnLink" t="r"/>
    <k n="Longitud" t="r"/>
    <k n="Nombre" t="s"/>
    <k n="País o región" t="r"/>
    <k n="Población"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breviatura" t="s"/>
    <k n="`Área" t="r"/>
    <k n="Descripción" t="s"/>
    <k n="Idioma oficial" t="r"/>
    <k n="Imagen" t="r"/>
    <k n="LearnMoreOnLink" t="r"/>
    <k n="Líder(es)" t="r"/>
    <k n="Nombre" t="s"/>
    <k n="País o región" t="r"/>
    <k n="Población" t="r"/>
    <k n="Unidades de vivienda"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Descripción" t="s"/>
    <k n="División de administración 1 (estado/provincia/otro)" t="r"/>
    <k n="Imagen" t="r"/>
    <k n="Latitud" t="r"/>
    <k n="LearnMoreOnLink" t="r"/>
    <k n="Líder(es)" t="r"/>
    <k n="Longitud" t="r"/>
    <k n="Nombre" t="s"/>
    <k n="País o región" t="r"/>
    <k n="Población"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Área" t="r"/>
    <k n="Descripción" t="s"/>
    <k n="Latitud" t="r"/>
    <k n="LearnMoreOnLink" t="r"/>
    <k n="Líder(es)" t="r"/>
    <k n="Longitud" t="r"/>
    <k n="Nombre" t="s"/>
    <k n="País o región" t="r"/>
    <k n="Población"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breviatura" t="s"/>
    <k n="`Área" t="r"/>
    <k n="`Área de bosque (%)" t="r"/>
    <k n="Cambio de IPC (%)" t="r"/>
    <k n="Capital/ciudad principal" t="r"/>
    <k n="Ciudad más grande" t="r"/>
    <k n="Código de llamada" t="r"/>
    <k n="Código de moneda" t="s"/>
    <k n="Consumo de energía de combustibles fósiles" t="r"/>
    <k n="Consumo de energía eléctrica" t="r"/>
    <k n="Descripción" t="s"/>
    <k n="Emisiones de dióxido de carbono" t="r"/>
    <k n="Esperanza de vida" t="r"/>
    <k n="Gastos de salud varios (%)" t="r"/>
    <k n="Himno nacional" t="s"/>
    <k n="Idioma oficial" t="r"/>
    <k n="Imagen" t="r"/>
    <k n="Ingresos fiscales (%)" t="r"/>
    <k n="IPC" t="r"/>
    <k n="LearnMoreOnLink" t="r"/>
    <k n="Líder(es)" t="r"/>
    <k n="Matriculación en educación primaria en bruto (%)" t="r"/>
    <k n="Matriculación en educación terciaria en bruto (%)" t="r"/>
    <k n="Médicos por mil" t="r"/>
    <k n="Mortalidad infantil" t="r"/>
    <k n="Nombre" t="s"/>
    <k n="Nombre oficial" t="s"/>
    <k n="PIB" t="r"/>
    <k n="Población" t="r"/>
    <k n="Población urbana" t="r"/>
    <k n="Población: 10% más alto de participación de ingresos" t="r"/>
    <k n="Población: 10% más bajo de participación de ingresos" t="r"/>
    <k n="Población: 20% más alto de participación de ingresos" t="r"/>
    <k n="Población: 20% más bajo de participación de ingresos" t="r"/>
    <k n="Población: cuarto 20% de participación de ingresos" t="r"/>
    <k n="Población: participación en la fuerza laboral (%)" t="r"/>
    <k n="Población: segundo 20% de participación de ingresos" t="r"/>
    <k n="Población: tercer 20% de participación de ingresos" t="r"/>
    <k n="Precio de la gasolina" t="r"/>
    <k n="Ratio de mortalidad materna" t="r"/>
    <k n="Salario mínimo" t="r"/>
    <k n="Subdivisiones" t="r"/>
    <k n="Tamaño de las fuerzas armadas" t="r"/>
    <k n="Tasa de desempleo" t="r"/>
    <k n="Tasa de fertilidad" t="r"/>
    <k n="Tasa de impuesto total" t="r"/>
    <k n="Tasa de natalidad" t="r"/>
    <k n="Tierra agrícola (%)" t="r"/>
    <k n="UniqueName" t="s"/>
    <k n="VDPID/VSID" t="s"/>
    <k n="Zona(s) horaria(s)" t="r"/>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breviatura" t="s"/>
    <k n="`Área" t="r"/>
    <k n="Capital/ciudad principal" t="r"/>
    <k n="Ciudad más grande" t="r"/>
    <k n="Descripción" t="s"/>
    <k n="Idioma oficial" t="r"/>
    <k n="Imagen" t="r"/>
    <k n="LearnMoreOnLink" t="r"/>
    <k n="Líder(es)" t="r"/>
    <k n="Nombre" t="s"/>
    <k n="País o región" t="r"/>
    <k n="Población" t="r"/>
    <k n="Unidades de vivienda"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Área" t="r"/>
    <k n="Descripción" t="s"/>
    <k n="División de administración 1 (estado/provincia/otro)" t="r"/>
    <k n="División de administración 2 (condado/distrito/otro)" t="r"/>
    <k n="Imagen" t="r"/>
    <k n="Latitud" t="r"/>
    <k n="LearnMoreOnLink" t="r"/>
    <k n="Longitud" t="r"/>
    <k n="Nombre" t="s"/>
    <k n="País o región" t="r"/>
    <k n="UniqueName" t="s"/>
    <k n="VDPID/VSID" t="s"/>
  </s>
</rvStructures>
</file>

<file path=xl/richData/rdsupportingpropertybag.xml><?xml version="1.0" encoding="utf-8"?>
<supportingPropertyBags xmlns="http://schemas.microsoft.com/office/spreadsheetml/2017/richdata2">
  <spbArrays count="12">
    <a count="26">
      <v t="s">%EntityServiceId</v>
      <v t="s">%IsRefreshable</v>
      <v t="s">_CanonicalPropertyNames</v>
      <v t="s">%EntityCulture</v>
      <v t="s">%EntityId</v>
      <v t="s">_Icon</v>
      <v t="s">_Provider</v>
      <v t="s">_Attribution</v>
      <v t="s">_Display</v>
      <v t="s">Nombre</v>
      <v t="s">_Format</v>
      <v t="s">División de administración 1 (estado/provincia/otro)</v>
      <v t="s">País o región</v>
      <v t="s">Líder(es)</v>
      <v t="s">_SubLabel</v>
      <v t="s">Población</v>
      <v t="s">`Área</v>
      <v t="s">Latitud</v>
      <v t="s">Longitud</v>
      <v t="s">_Flags</v>
      <v t="s">VDPID/VSID</v>
      <v t="s">UniqueName</v>
      <v t="s">_DisplayString</v>
      <v t="s">LearnMoreOnLink</v>
      <v t="s">Imagen</v>
      <v t="s">Descripción</v>
    </a>
    <a count="27">
      <v t="s">%EntityServiceId</v>
      <v t="s">%IsRefreshable</v>
      <v t="s">_CanonicalPropertyNames</v>
      <v t="s">%EntityCulture</v>
      <v t="s">%EntityId</v>
      <v t="s">_Icon</v>
      <v t="s">_Provider</v>
      <v t="s">_Attribution</v>
      <v t="s">_Display</v>
      <v t="s">Nombre</v>
      <v t="s">_Format</v>
      <v t="s">División de administración 1 (estado/provincia/otro)</v>
      <v t="s">País o región</v>
      <v t="s">Líder(es)</v>
      <v t="s">_SubLabel</v>
      <v t="s">Población</v>
      <v t="s">`Área</v>
      <v t="s">Latitud</v>
      <v t="s">Longitud</v>
      <v t="s">Zona(s) horaria(s)</v>
      <v t="s">_Flags</v>
      <v t="s">VDPID/VSID</v>
      <v t="s">UniqueName</v>
      <v t="s">_DisplayString</v>
      <v t="s">LearnMoreOnLink</v>
      <v t="s">Imagen</v>
      <v t="s">Descripción</v>
    </a>
    <a count="51">
      <v t="s">%EntityServiceId</v>
      <v t="s">%IsRefreshable</v>
      <v t="s">_CanonicalPropertyNames</v>
      <v t="s">%EntityCulture</v>
      <v t="s">%EntityId</v>
      <v t="s">_Icon</v>
      <v t="s">_Provider</v>
      <v t="s">_Attribution</v>
      <v t="s">_Display</v>
      <v t="s">Nombre</v>
      <v t="s">_Format</v>
      <v t="s">Capital/ciudad principal</v>
      <v t="s">Líder(es)</v>
      <v t="s">País o región</v>
      <v t="s">_SubLabel</v>
      <v t="s">Población</v>
      <v t="s">`Área</v>
      <v t="s">Abreviatura</v>
      <v t="s">Ciudad más grande</v>
      <v t="s">Idioma oficial</v>
      <v t="s">Cambio en la población (%)</v>
      <v t="s">Hogares</v>
      <v t="s">Unidades de vivienda</v>
      <v t="s">Personas por hogar</v>
      <v t="s">Ingresos medios del hogar</v>
      <v t="s">Valor medio, unidades de vivienda ocupadas por propietario</v>
      <v t="s">Renta mediana en bruto</v>
      <v t="s">Permisos de construcción</v>
      <v t="s">Población: menor de 5 años (%)</v>
      <v t="s">Población: menores de 18 años (%)</v>
      <v t="s">Población: más de 65 años (%)</v>
      <v t="s">Población: personas con discapacidad (%)</v>
      <v t="s">Población: licenciatura o superior (%)</v>
      <v t="s">Población: graduado en secundaria o superior (%)</v>
      <v t="s">Población: en la fuerza laboral civil (%)</v>
      <v t="s">Población: personas nacidas en el extranjero (%)</v>
      <v t="s">Población: indio americano y nativo de Alaska (%)</v>
      <v t="s">Población: asiática (%)</v>
      <v t="s">Población: negra o afroamericana (%)</v>
      <v t="s">Población: hispana o latina (%)</v>
      <v t="s">Población: nativa de Hawái y otras islas del Pacífico (%)</v>
      <v t="s">Población: blanca (%)</v>
      <v t="s">Población: dos o más etnicidades (%)</v>
      <v t="s">Zona(s) horaria(s)</v>
      <v t="s">_Flags</v>
      <v t="s">VDPID/VSID</v>
      <v t="s">UniqueName</v>
      <v t="s">_DisplayString</v>
      <v t="s">LearnMoreOnLink</v>
      <v t="s">Imagen</v>
      <v t="s">Descripción</v>
    </a>
    <a count="24">
      <v t="s">%EntityServiceId</v>
      <v t="s">%IsRefreshable</v>
      <v t="s">_CanonicalPropertyNames</v>
      <v t="s">%EntityCulture</v>
      <v t="s">%EntityId</v>
      <v t="s">_Icon</v>
      <v t="s">_Provider</v>
      <v t="s">_Attribution</v>
      <v t="s">_Display</v>
      <v t="s">Nombre</v>
      <v t="s">_Format</v>
      <v t="s">División de administración 1 (estado/provincia/otro)</v>
      <v t="s">País o región</v>
      <v t="s">_SubLabel</v>
      <v t="s">Población</v>
      <v t="s">Latitud</v>
      <v t="s">Longitud</v>
      <v t="s">_Flags</v>
      <v t="s">VDPID/VSID</v>
      <v t="s">UniqueName</v>
      <v t="s">_DisplayString</v>
      <v t="s">LearnMoreOnLink</v>
      <v t="s">Imagen</v>
      <v t="s">Descripción</v>
    </a>
    <a count="27">
      <v t="s">%EntityServiceId</v>
      <v t="s">%IsRefreshable</v>
      <v t="s">_CanonicalPropertyNames</v>
      <v t="s">%EntityCulture</v>
      <v t="s">%EntityId</v>
      <v t="s">_Icon</v>
      <v t="s">_Provider</v>
      <v t="s">_Attribution</v>
      <v t="s">_Display</v>
      <v t="s">Nombre</v>
      <v t="s">_Format</v>
      <v t="s">División de administración 2 (condado/distrito/otro)</v>
      <v t="s">División de administración 1 (estado/provincia/otro)</v>
      <v t="s">País o región</v>
      <v t="s">Líder(es)</v>
      <v t="s">_SubLabel</v>
      <v t="s">Población</v>
      <v t="s">`Área</v>
      <v t="s">Latitud</v>
      <v t="s">Longitud</v>
      <v t="s">_Flags</v>
      <v t="s">VDPID/VSID</v>
      <v t="s">UniqueName</v>
      <v t="s">_DisplayString</v>
      <v t="s">LearnMoreOnLink</v>
      <v t="s">Imagen</v>
      <v t="s">Descripción</v>
    </a>
    <a count="25">
      <v t="s">%EntityServiceId</v>
      <v t="s">%IsRefreshable</v>
      <v t="s">_CanonicalPropertyNames</v>
      <v t="s">%EntityCulture</v>
      <v t="s">%EntityId</v>
      <v t="s">_Icon</v>
      <v t="s">_Provider</v>
      <v t="s">_Attribution</v>
      <v t="s">_Display</v>
      <v t="s">Nombre</v>
      <v t="s">_Format</v>
      <v t="s">División de administración 1 (estado/provincia/otro)</v>
      <v t="s">País o región</v>
      <v t="s">_SubLabel</v>
      <v t="s">Población</v>
      <v t="s">`Área</v>
      <v t="s">Latitud</v>
      <v t="s">Longitud</v>
      <v t="s">_Flags</v>
      <v t="s">VDPID/VSID</v>
      <v t="s">UniqueName</v>
      <v t="s">_DisplayString</v>
      <v t="s">LearnMoreOnLink</v>
      <v t="s">Imagen</v>
      <v t="s">Descripción</v>
    </a>
    <a count="26">
      <v t="s">%EntityServiceId</v>
      <v t="s">%IsRefreshable</v>
      <v t="s">_CanonicalPropertyNames</v>
      <v t="s">%EntityCulture</v>
      <v t="s">%EntityId</v>
      <v t="s">_Icon</v>
      <v t="s">_Provider</v>
      <v t="s">_Attribution</v>
      <v t="s">_Display</v>
      <v t="s">Nombre</v>
      <v t="s">_Format</v>
      <v t="s">Líder(es)</v>
      <v t="s">País o región</v>
      <v t="s">_SubLabel</v>
      <v t="s">Población</v>
      <v t="s">`Área</v>
      <v t="s">Abreviatura</v>
      <v t="s">Idioma oficial</v>
      <v t="s">Unidades de vivienda</v>
      <v t="s">_Flags</v>
      <v t="s">VDPID/VSID</v>
      <v t="s">UniqueName</v>
      <v t="s">_DisplayString</v>
      <v t="s">LearnMoreOnLink</v>
      <v t="s">Imagen</v>
      <v t="s">Descripción</v>
    </a>
    <a count="25">
      <v t="s">%EntityServiceId</v>
      <v t="s">%IsRefreshable</v>
      <v t="s">_CanonicalPropertyNames</v>
      <v t="s">%EntityCulture</v>
      <v t="s">%EntityId</v>
      <v t="s">_Icon</v>
      <v t="s">_Provider</v>
      <v t="s">_Attribution</v>
      <v t="s">_Display</v>
      <v t="s">Nombre</v>
      <v t="s">_Format</v>
      <v t="s">División de administración 1 (estado/provincia/otro)</v>
      <v t="s">País o región</v>
      <v t="s">Líder(es)</v>
      <v t="s">_SubLabel</v>
      <v t="s">Población</v>
      <v t="s">Latitud</v>
      <v t="s">Longitud</v>
      <v t="s">_Flags</v>
      <v t="s">VDPID/VSID</v>
      <v t="s">UniqueName</v>
      <v t="s">_DisplayString</v>
      <v t="s">LearnMoreOnLink</v>
      <v t="s">Imagen</v>
      <v t="s">Descripción</v>
    </a>
    <a count="24">
      <v t="s">%EntityServiceId</v>
      <v t="s">%IsRefreshable</v>
      <v t="s">_CanonicalPropertyNames</v>
      <v t="s">%EntityCulture</v>
      <v t="s">%EntityId</v>
      <v t="s">_Icon</v>
      <v t="s">_Provider</v>
      <v t="s">_Attribution</v>
      <v t="s">_Display</v>
      <v t="s">Nombre</v>
      <v t="s">_Format</v>
      <v t="s">País o región</v>
      <v t="s">Líder(es)</v>
      <v t="s">_SubLabel</v>
      <v t="s">Población</v>
      <v t="s">`Área</v>
      <v t="s">Latitud</v>
      <v t="s">Longitud</v>
      <v t="s">_Flags</v>
      <v t="s">VDPID/VSID</v>
      <v t="s">UniqueName</v>
      <v t="s">_DisplayString</v>
      <v t="s">LearnMoreOnLink</v>
      <v t="s">Descripción</v>
    </a>
    <a count="64">
      <v t="s">%EntityServiceId</v>
      <v t="s">%IsRefreshable</v>
      <v t="s">_CanonicalPropertyNames</v>
      <v t="s">%EntityCulture</v>
      <v t="s">%EntityId</v>
      <v t="s">_Icon</v>
      <v t="s">_Provider</v>
      <v t="s">_Attribution</v>
      <v t="s">_Display</v>
      <v t="s">Nombre</v>
      <v t="s">_Format</v>
      <v t="s">Capital/ciudad principal</v>
      <v t="s">Líder(es)</v>
      <v t="s">_SubLabel</v>
      <v t="s">Población</v>
      <v t="s">`Área</v>
      <v t="s">Abreviatura</v>
      <v t="s">PIB</v>
      <v t="s">Código de moneda</v>
      <v t="s">Ciudad más grande</v>
      <v t="s">Himno nacional</v>
      <v t="s">Idioma oficial</v>
      <v t="s">Nombre oficial</v>
      <v t="s">Subdivisiones</v>
      <v t="s">Esperanza de vida</v>
      <v t="s">Tasa de natalidad</v>
      <v t="s">Tasa de fertilidad</v>
      <v t="s">Mortalidad infantil</v>
      <v t="s">Ratio de mortalidad materna</v>
      <v t="s">Población urbana</v>
      <v t="s">Tierra agrícola (%)</v>
      <v t="s">`Área de bosque (%)</v>
      <v t="s">Emisiones de dióxido de carbono</v>
      <v t="s">Consumo de energía de combustibles fósiles</v>
      <v t="s">Precio de la gasolina</v>
      <v t="s">Consumo de energía eléctrica</v>
      <v t="s">IPC</v>
      <v t="s">Cambio de IPC (%)</v>
      <v t="s">Población: 10% más alto de participación de ingresos</v>
      <v t="s">Población: 20% más alto de participación de ingresos</v>
      <v t="s">Población: segundo 20% de participación de ingresos</v>
      <v t="s">Población: tercer 20% de participación de ingresos</v>
      <v t="s">Población: cuarto 20% de participación de ingresos</v>
      <v t="s">Población: 20% más bajo de participación de ingresos</v>
      <v t="s">Población: 10% más bajo de participación de ingresos</v>
      <v t="s">Población: participación en la fuerza laboral (%)</v>
      <v t="s">Salario mínimo</v>
      <v t="s">Ingresos fiscales (%)</v>
      <v t="s">Tasa de impuesto total</v>
      <v t="s">Tasa de desempleo</v>
      <v t="s">Matriculación en educación primaria en bruto (%)</v>
      <v t="s">Matriculación en educación terciaria en bruto (%)</v>
      <v t="s">Gastos de salud varios (%)</v>
      <v t="s">Médicos por mil</v>
      <v t="s">Tamaño de las fuerzas armadas</v>
      <v t="s">Zona(s) horaria(s)</v>
      <v t="s">Código de llamada</v>
      <v t="s">_Flags</v>
      <v t="s">VDPID/VSID</v>
      <v t="s">UniqueName</v>
      <v t="s">_DisplayString</v>
      <v t="s">LearnMoreOnLink</v>
      <v t="s">Imagen</v>
      <v t="s">Descripción</v>
    </a>
    <a count="28">
      <v t="s">%EntityServiceId</v>
      <v t="s">%IsRefreshable</v>
      <v t="s">_CanonicalPropertyNames</v>
      <v t="s">%EntityCulture</v>
      <v t="s">%EntityId</v>
      <v t="s">_Icon</v>
      <v t="s">_Provider</v>
      <v t="s">_Attribution</v>
      <v t="s">_Display</v>
      <v t="s">Nombre</v>
      <v t="s">_Format</v>
      <v t="s">Capital/ciudad principal</v>
      <v t="s">Líder(es)</v>
      <v t="s">País o región</v>
      <v t="s">_SubLabel</v>
      <v t="s">Población</v>
      <v t="s">`Área</v>
      <v t="s">Abreviatura</v>
      <v t="s">Ciudad más grande</v>
      <v t="s">Idioma oficial</v>
      <v t="s">Unidades de vivienda</v>
      <v t="s">_Flags</v>
      <v t="s">VDPID/VSID</v>
      <v t="s">UniqueName</v>
      <v t="s">_DisplayString</v>
      <v t="s">LearnMoreOnLink</v>
      <v t="s">Imagen</v>
      <v t="s">Descripción</v>
    </a>
    <a count="25">
      <v t="s">%EntityServiceId</v>
      <v t="s">%IsRefreshable</v>
      <v t="s">_CanonicalPropertyNames</v>
      <v t="s">%EntityCulture</v>
      <v t="s">%EntityId</v>
      <v t="s">_Icon</v>
      <v t="s">_Provider</v>
      <v t="s">_Attribution</v>
      <v t="s">_Display</v>
      <v t="s">Nombre</v>
      <v t="s">_Format</v>
      <v t="s">División de administración 2 (condado/distrito/otro)</v>
      <v t="s">División de administración 1 (estado/provincia/otro)</v>
      <v t="s">País o región</v>
      <v t="s">_SubLabel</v>
      <v t="s">`Área</v>
      <v t="s">Latitud</v>
      <v t="s">Longitud</v>
      <v t="s">_Flags</v>
      <v t="s">VDPID/VSID</v>
      <v t="s">UniqueName</v>
      <v t="s">_DisplayString</v>
      <v t="s">LearnMoreOnLink</v>
      <v t="s">Imagen</v>
      <v t="s">Descripción</v>
    </a>
  </spbArrays>
  <spbData count="199">
    <spb s="0">
      <v xml:space="preserve">Wikipedia	</v>
      <v xml:space="preserve">CC BY-SA 3.0	</v>
      <v xml:space="preserve">https://es.wikipedia.org/wiki/Urumita	</v>
      <v xml:space="preserve">https://creativecommons.org/licenses/by-sa/3.0	</v>
    </spb>
    <spb s="0">
      <v xml:space="preserve">Wikipedia	</v>
      <v xml:space="preserve">CC-BY-SA	</v>
      <v xml:space="preserve">http://en.wikipedia.org/wiki/Urumita	</v>
      <v xml:space="preserve">http://creativecommons.org/licenses/by-sa/3.0/	</v>
    </spb>
    <spb s="1">
      <v>0</v>
      <v>0</v>
      <v>0</v>
      <v>0</v>
      <v>1</v>
      <v>0</v>
      <v>0</v>
      <v>0</v>
      <v>0</v>
    </spb>
    <spb s="2">
      <v>Area</v>
      <v>Image</v>
      <v>Name</v>
      <v>Latitude</v>
      <v>Longitude</v>
      <v>Population</v>
      <v>UniqueName</v>
      <v>VDPID/VSID</v>
      <v>Description</v>
      <v>Country/region</v>
      <v>LearnMoreOnLink</v>
      <v>Admin Division 1 (State/province/other)</v>
    </spb>
    <spb s="3">
      <v>0</v>
      <v>Name</v>
      <v>LearnMoreOnLink</v>
    </spb>
    <spb s="4">
      <v>0</v>
      <v>0</v>
      <v>0</v>
    </spb>
    <spb s="5">
      <v>5</v>
      <v>5</v>
      <v>5</v>
    </spb>
    <spb s="6">
      <v>1</v>
      <v>2</v>
    </spb>
    <spb s="7">
      <v>https://www.bing.com</v>
      <v>https://www.bing.com/th?id=Ga%5Cbing_yt.png&amp;w=100&amp;h=40&amp;c=0&amp;pid=0.1</v>
      <v>Con tecnología de Bing</v>
    </spb>
    <spb s="8">
      <v>kilómetro cuadrado</v>
      <v>2018</v>
    </spb>
    <spb s="9">
      <v>3</v>
    </spb>
    <spb s="9">
      <v>4</v>
    </spb>
    <spb s="0">
      <v xml:space="preserve">Wikipedia	</v>
      <v xml:space="preserve">CC BY-SA 3.0	</v>
      <v xml:space="preserve">https://es.wikipedia.org/wiki/Palmira_(Colombia)	</v>
      <v xml:space="preserve">https://creativecommons.org/licenses/by-sa/3.0	</v>
    </spb>
    <spb s="1">
      <v>12</v>
      <v>12</v>
      <v>12</v>
      <v>12</v>
      <v>12</v>
      <v>12</v>
      <v>12</v>
      <v>12</v>
      <v>12</v>
    </spb>
    <spb s="8">
      <v>kilómetro cuadrado</v>
      <v>2023</v>
    </spb>
    <spb s="0">
      <v xml:space="preserve">Wikipedia	</v>
      <v xml:space="preserve">CC BY-SA 3.0	</v>
      <v xml:space="preserve">https://es.wikipedia.org/wiki/Barranquilla	</v>
      <v xml:space="preserve">https://creativecommons.org/licenses/by-sa/3.0	</v>
    </spb>
    <spb s="1">
      <v>15</v>
      <v>15</v>
      <v>15</v>
      <v>15</v>
      <v>15</v>
      <v>15</v>
      <v>15</v>
      <v>15</v>
      <v>15</v>
    </spb>
    <spb s="8">
      <v>kilómetro cuadrado</v>
      <v>2015</v>
    </spb>
    <spb s="0">
      <v xml:space="preserve">Wikipedia	</v>
      <v xml:space="preserve">CC BY-SA 3.0	</v>
      <v xml:space="preserve">https://es.wikipedia.org/wiki/Valledupar	</v>
      <v xml:space="preserve">https://creativecommons.org/licenses/by-sa/3.0	</v>
    </spb>
    <spb s="1">
      <v>18</v>
      <v>18</v>
      <v>18</v>
      <v>18</v>
      <v>18</v>
      <v>18</v>
      <v>18</v>
      <v>18</v>
      <v>18</v>
    </spb>
    <spb s="3">
      <v>1</v>
      <v>Name</v>
      <v>LearnMoreOnLink</v>
    </spb>
    <spb s="8">
      <v>kilómetro cuadrado</v>
      <v>2021</v>
    </spb>
    <spb s="0">
      <v xml:space="preserve">Wikipedia	</v>
      <v xml:space="preserve">CC BY-SA 3.0	</v>
      <v xml:space="preserve">https://es.wikipedia.org/wiki/Riohacha	</v>
      <v xml:space="preserve">https://creativecommons.org/licenses/by-sa/3.0	</v>
    </spb>
    <spb s="1">
      <v>22</v>
      <v>22</v>
      <v>22</v>
      <v>22</v>
      <v>22</v>
      <v>22</v>
      <v>22</v>
      <v>22</v>
      <v>22</v>
    </spb>
    <spb s="8">
      <v>kilómetro cuadrado</v>
      <v>2005</v>
    </spb>
    <spb s="0">
      <v xml:space="preserve">Wikipedia	</v>
      <v xml:space="preserve">CC BY-SA 3.0	</v>
      <v xml:space="preserve">https://es.wikipedia.org/wiki/La_Jagua_de_Ibirico	</v>
      <v xml:space="preserve">https://creativecommons.org/licenses/by-sa/3.0	</v>
    </spb>
    <spb s="0">
      <v xml:space="preserve">Wikipedia	</v>
      <v xml:space="preserve">CC-BY-SA	</v>
      <v xml:space="preserve">http://en.wikipedia.org/wiki/La_Jagua_de_Ibirico,_Cesar	</v>
      <v xml:space="preserve">http://creativecommons.org/licenses/by-sa/3.0/	</v>
    </spb>
    <spb s="1">
      <v>25</v>
      <v>25</v>
      <v>25</v>
      <v>25</v>
      <v>26</v>
      <v>25</v>
      <v>25</v>
      <v>25</v>
      <v>25</v>
    </spb>
    <spb s="0">
      <v xml:space="preserve">Wikipedia	</v>
      <v xml:space="preserve">CC-BY-SA	</v>
      <v xml:space="preserve">http://en.wikipedia.org/wiki/El_Paso,_Cesar	</v>
      <v xml:space="preserve">http://creativecommons.org/licenses/by-sa/3.0/	</v>
    </spb>
    <spb s="0">
      <v xml:space="preserve">Wikipedia	</v>
      <v xml:space="preserve">CC BY-SA 3.0	</v>
      <v xml:space="preserve">https://es.wikipedia.org/wiki/El_Paso_(Cesar)	</v>
      <v xml:space="preserve">https://creativecommons.org/licenses/by-sa/3.0	</v>
    </spb>
    <spb s="1">
      <v>28</v>
      <v>29</v>
      <v>29</v>
      <v>29</v>
      <v>28</v>
      <v>29</v>
      <v>29</v>
      <v>29</v>
      <v>29</v>
    </spb>
    <spb s="0">
      <v xml:space="preserve">Wikipedia	</v>
      <v xml:space="preserve">CC BY-SA 3.0	</v>
      <v xml:space="preserve">https://es.wikipedia.org/wiki/Medell%C3%ADn	</v>
      <v xml:space="preserve">https://creativecommons.org/licenses/by-sa/3.0	</v>
    </spb>
    <spb s="1">
      <v>31</v>
      <v>31</v>
      <v>31</v>
      <v>31</v>
      <v>31</v>
      <v>31</v>
      <v>31</v>
      <v>31</v>
      <v>31</v>
    </spb>
    <spb s="0">
      <v xml:space="preserve">Wikipedia	</v>
      <v xml:space="preserve">CC BY-SA 3.0	</v>
      <v xml:space="preserve">https://es.wikipedia.org/wiki/Villanueva_(La_Guajira)	</v>
      <v xml:space="preserve">https://creativecommons.org/licenses/by-sa/3.0	</v>
    </spb>
    <spb s="0">
      <v xml:space="preserve">Wikipedia	</v>
      <v xml:space="preserve">CC-BY-SA	</v>
      <v xml:space="preserve">http://en.wikipedia.org/wiki/Villanueva,_La_Guajira	</v>
      <v xml:space="preserve">http://creativecommons.org/licenses/by-sa/3.0/	</v>
    </spb>
    <spb s="1">
      <v>33</v>
      <v>33</v>
      <v>33</v>
      <v>33</v>
      <v>34</v>
      <v>33</v>
      <v>33</v>
      <v>33</v>
      <v>33</v>
    </spb>
    <spb s="8">
      <v>kilómetro cuadrado</v>
      <v>2012</v>
    </spb>
    <spb s="0">
      <v xml:space="preserve">Wikipedia	</v>
      <v xml:space="preserve">CC BY-SA 3.0	</v>
      <v xml:space="preserve">https://es.wikipedia.org/wiki/Sogamoso	</v>
      <v xml:space="preserve">https://creativecommons.org/licenses/by-sa/3.0	</v>
    </spb>
    <spb s="1">
      <v>37</v>
      <v>37</v>
      <v>37</v>
      <v>37</v>
      <v>37</v>
      <v>37</v>
      <v>37</v>
      <v>37</v>
      <v>37</v>
    </spb>
    <spb s="8">
      <v>kilómetro cuadrado</v>
      <v>2022</v>
    </spb>
    <spb s="0">
      <v xml:space="preserve">Wikipedia	</v>
      <v xml:space="preserve">CC BY-SA 3.0	</v>
      <v xml:space="preserve">https://es.wikipedia.org/wiki/Santa_Marta_(Colombia)	</v>
      <v xml:space="preserve">https://creativecommons.org/licenses/by-sa/3.0	</v>
    </spb>
    <spb s="1">
      <v>40</v>
      <v>40</v>
      <v>40</v>
      <v>40</v>
      <v>40</v>
      <v>40</v>
      <v>40</v>
      <v>40</v>
      <v>40</v>
    </spb>
    <spb s="8">
      <v>kilómetro cuadrado</v>
      <v>2019</v>
    </spb>
    <spb s="0">
      <v xml:space="preserve">Wikipedia	</v>
      <v xml:space="preserve">CC BY-SA 3.0	</v>
      <v xml:space="preserve">https://es.wikipedia.org/wiki/Florida	</v>
      <v xml:space="preserve">https://creativecommons.org/licenses/by-sa/3.0	</v>
    </spb>
    <spb s="0">
      <v xml:space="preserve">US Census	</v>
      <v xml:space="preserve">	</v>
      <v xml:space="preserve">https://www.census.gov/popest/data/state/asrh/2014/files/SC-EST2014-AGESEX-CIV.csv	</v>
      <v xml:space="preserve">	</v>
    </spb>
    <spb s="0">
      <v xml:space="preserve">Wikipedia	</v>
      <v xml:space="preserve">CC-BY-SA	</v>
      <v xml:space="preserve">http://en.wikipedia.org/wiki/Florida	</v>
      <v xml:space="preserve">http://creativecommons.org/licenses/by-sa/3.0/	</v>
    </spb>
    <spb s="0">
      <v xml:space="preserve">Wikipedia	US Census	US Census	</v>
      <v xml:space="preserve">CC-BY-SA			</v>
      <v xml:space="preserve">http://en.wikipedia.org/wiki/Florida	https://www.census.gov/popest/data/state/asrh/2014/files/SC-EST2014-AGESEX-CIV.csv	http://www.census.gov/quickfacts/table/WTN220212/12	</v>
      <v xml:space="preserve">http://creativecommons.org/licenses/by-sa/3.0/			</v>
    </spb>
    <spb s="10">
      <v>43</v>
      <v>43</v>
      <v>44</v>
      <v>43</v>
      <v>43</v>
      <v>45</v>
      <v>43</v>
      <v>43</v>
      <v>43</v>
      <v>44</v>
      <v>44</v>
      <v>44</v>
      <v>46</v>
      <v>44</v>
      <v>43</v>
      <v>44</v>
      <v>46</v>
      <v>44</v>
      <v>44</v>
      <v>44</v>
      <v>44</v>
      <v>44</v>
      <v>44</v>
      <v>44</v>
      <v>44</v>
      <v>44</v>
      <v>44</v>
      <v>44</v>
      <v>44</v>
      <v>44</v>
      <v>44</v>
      <v>46</v>
    </spb>
    <spb s="11">
      <v>Area</v>
      <v>Image</v>
      <v>Name</v>
      <v>Households</v>
      <v>Population</v>
      <v>UniqueName</v>
      <v>VDPID/VSID</v>
      <v>Abbreviation</v>
      <v>Description</v>
      <v>Country/region</v>
      <v>LearnMoreOnLink</v>
      <v>Largest city</v>
      <v>Persons per household</v>
      <v>Housing units</v>
      <v>Population: White (%)</v>
      <v>Median gross rent</v>
      <v>Population: Asian (%)</v>
      <v>Capital/Major City</v>
      <v>Building permits</v>
      <v>Median household income</v>
      <v>Population change (%)</v>
      <v>Population: Age 65+ (%)</v>
      <v>Population: Under age 5 (%)</v>
      <v>Population: Hispanic or Latino (%)</v>
      <v>Population: Under age 18 (%)</v>
      <v>Population: Two or more races (%)</v>
      <v>Population: Black or African American (%)</v>
      <v>Population: Bachelor's degree or higher (%)</v>
      <v>Population: Persons with a disability (%)</v>
      <v>Population: In civilian labor force (%)</v>
      <v>Population: High school graduate or higher (%)</v>
      <v>Population: Foreign born persons (%)</v>
      <v>Population: American Indian and Alaskan Native (%)</v>
      <v>Population: Native Hawaiian and Other Pacific Islander (%)</v>
      <v>Median value, owner-occupied housing units</v>
    </spb>
    <spb s="3">
      <v>2</v>
      <v>Name</v>
      <v>LearnMoreOnLink</v>
    </spb>
    <spb s="12">
      <v>kilómetro cuadrado</v>
      <v>2015</v>
      <v>2020</v>
      <v>2015</v>
      <v>2016</v>
      <v>personas (2015)</v>
      <v>2015</v>
      <v>personas (2015)</v>
      <v>2016</v>
      <v>2015</v>
      <v>2010, 2016</v>
      <v>2015</v>
      <v>2015</v>
      <v>personas (2015)</v>
      <v>2015</v>
      <v>personas (2015)</v>
      <v>personas (2015)</v>
      <v>personas mayores de 25 años, 2015</v>
      <v>menor de 65 años, 2015</v>
      <v>personas mayores de 16 años, 2015</v>
      <v>personas (2015)</v>
      <v>2015</v>
      <v>personas (2015)</v>
      <v>personas (2015)</v>
      <v>2015</v>
    </spb>
    <spb s="9">
      <v>5</v>
    </spb>
    <spb s="9">
      <v>6</v>
    </spb>
    <spb s="9">
      <v>7</v>
    </spb>
    <spb s="9">
      <v>8</v>
    </spb>
    <spb s="0">
      <v xml:space="preserve">Wikipedia	</v>
      <v xml:space="preserve">CC BY-SA 3.0	</v>
      <v xml:space="preserve">https://es.wikipedia.org/wiki/Soledad_(Atl%C3%A1ntico)	</v>
      <v xml:space="preserve">https://creativecommons.org/licenses/by-sa/3.0	</v>
    </spb>
    <spb s="1">
      <v>55</v>
      <v>55</v>
      <v>55</v>
      <v>55</v>
      <v>55</v>
      <v>55</v>
      <v>55</v>
      <v>55</v>
      <v>55</v>
    </spb>
    <spb s="0">
      <v xml:space="preserve">Wikipedia	</v>
      <v xml:space="preserve">CC BY-SA 3.0	</v>
      <v xml:space="preserve">https://es.wikipedia.org/wiki/Galapa	</v>
      <v xml:space="preserve">https://creativecommons.org/licenses/by-sa/3.0	</v>
    </spb>
    <spb s="1">
      <v>57</v>
      <v>57</v>
      <v>57</v>
      <v>57</v>
      <v>57</v>
      <v>57</v>
      <v>57</v>
      <v>57</v>
      <v>57</v>
    </spb>
    <spb s="0">
      <v xml:space="preserve">Wikipedia	</v>
      <v xml:space="preserve">CC BY-SA 3.0	</v>
      <v xml:space="preserve">https://es.wikipedia.org/wiki/Fundaci%C3%B3n_(Magdalena)	</v>
      <v xml:space="preserve">https://creativecommons.org/licenses/by-sa/3.0	</v>
    </spb>
    <spb s="1">
      <v>59</v>
      <v>59</v>
      <v>59</v>
      <v>59</v>
      <v>59</v>
      <v>59</v>
      <v>59</v>
      <v>59</v>
      <v>59</v>
    </spb>
    <spb s="0">
      <v xml:space="preserve">Wikipedia	</v>
      <v xml:space="preserve">CC BY-SA 3.0	</v>
      <v xml:space="preserve">https://es.wikipedia.org/wiki/San_Juan_del_Cesar	</v>
      <v xml:space="preserve">https://creativecommons.org/licenses/by-sa/3.0	</v>
    </spb>
    <spb s="0">
      <v xml:space="preserve">Wikipedia	</v>
      <v xml:space="preserve">CC-BY-SA	</v>
      <v xml:space="preserve">http://en.wikipedia.org/wiki/San_Juan_del_Cesar	</v>
      <v xml:space="preserve">http://creativecommons.org/licenses/by-sa/3.0/	</v>
    </spb>
    <spb s="1">
      <v>61</v>
      <v>61</v>
      <v>61</v>
      <v>61</v>
      <v>62</v>
      <v>61</v>
      <v>61</v>
      <v>61</v>
      <v>61</v>
    </spb>
    <spb s="8">
      <v>kilómetro cuadrado</v>
      <v>2020</v>
    </spb>
    <spb s="0">
      <v xml:space="preserve">Wikipedia	</v>
      <v xml:space="preserve">CC BY-SA 3.0	</v>
      <v xml:space="preserve">https://es.wikipedia.org/wiki/Malambo_(Atl%C3%A1ntico)	</v>
      <v xml:space="preserve">https://creativecommons.org/licenses/by-sa/3.0	</v>
    </spb>
    <spb s="1">
      <v>65</v>
      <v>65</v>
      <v>65</v>
      <v>65</v>
      <v>65</v>
      <v>65</v>
      <v>65</v>
      <v>65</v>
      <v>65</v>
    </spb>
    <spb s="0">
      <v xml:space="preserve">Wikipedia	</v>
      <v xml:space="preserve">CC BY-SA 3.0	</v>
      <v xml:space="preserve">https://es.wikipedia.org/wiki/Aguachica	</v>
      <v xml:space="preserve">https://creativecommons.org/licenses/by-sa/3.0	</v>
    </spb>
    <spb s="1">
      <v>67</v>
      <v>67</v>
      <v>67</v>
      <v>67</v>
      <v>67</v>
      <v>67</v>
      <v>67</v>
      <v>67</v>
      <v>67</v>
    </spb>
    <spb s="0">
      <v xml:space="preserve">Wikipedia	</v>
      <v xml:space="preserve">CC BY-SA 3.0	</v>
      <v xml:space="preserve">https://es.wikipedia.org/wiki/Hatonuevo	</v>
      <v xml:space="preserve">https://creativecommons.org/licenses/by-sa/3.0	</v>
    </spb>
    <spb s="0">
      <v xml:space="preserve">Wikipedia	</v>
      <v xml:space="preserve">CC-BY-SA	</v>
      <v xml:space="preserve">http://en.wikipedia.org/wiki/Hatonuevo	</v>
      <v xml:space="preserve">http://creativecommons.org/licenses/by-sa/3.0/	</v>
    </spb>
    <spb s="1">
      <v>69</v>
      <v>69</v>
      <v>69</v>
      <v>69</v>
      <v>70</v>
      <v>69</v>
      <v>69</v>
      <v>69</v>
      <v>69</v>
    </spb>
    <spb s="0">
      <v xml:space="preserve">Wikipedia	</v>
      <v xml:space="preserve">CC BY-SA 3.0	</v>
      <v xml:space="preserve">https://es.wikipedia.org/wiki/Candelaria_(Valle_del_Cauca)	</v>
      <v xml:space="preserve">https://creativecommons.org/licenses/by-sa/3.0	</v>
    </spb>
    <spb s="0">
      <v xml:space="preserve">Wikipedia	</v>
      <v xml:space="preserve">CC-BY-SA	</v>
      <v xml:space="preserve">http://en.wikipedia.org/wiki/Candelaria,_Valle_del_Cauca	</v>
      <v xml:space="preserve">http://creativecommons.org/licenses/by-sa/3.0/	</v>
    </spb>
    <spb s="13">
      <v>72</v>
      <v>72</v>
      <v>72</v>
      <v>73</v>
      <v>72</v>
      <v>72</v>
      <v>72</v>
      <v>72</v>
    </spb>
    <spb s="14">
      <v>Image</v>
      <v>Name</v>
      <v>Latitude</v>
      <v>Longitude</v>
      <v>Population</v>
      <v>UniqueName</v>
      <v>VDPID/VSID</v>
      <v>Description</v>
      <v>Country/region</v>
      <v>LearnMoreOnLink</v>
      <v>Admin Division 1 (State/province/other)</v>
    </spb>
    <spb s="3">
      <v>3</v>
      <v>Name</v>
      <v>LearnMoreOnLink</v>
    </spb>
    <spb s="15">
      <v>2020</v>
    </spb>
    <spb s="0">
      <v xml:space="preserve">Wikipedia	</v>
      <v xml:space="preserve">CC BY-SA 3.0	</v>
      <v xml:space="preserve">https://es.wikipedia.org/wiki/Pradera_(Valle_del_Cauca)	</v>
      <v xml:space="preserve">https://creativecommons.org/licenses/by-sa/3.0	</v>
    </spb>
    <spb s="0">
      <v xml:space="preserve">Wikipedia	</v>
      <v xml:space="preserve">CC-BY-SA	</v>
      <v xml:space="preserve">http://en.wikipedia.org/wiki/Pradera	</v>
      <v xml:space="preserve">http://creativecommons.org/licenses/by-sa/3.0/	</v>
    </spb>
    <spb s="1">
      <v>78</v>
      <v>78</v>
      <v>78</v>
      <v>78</v>
      <v>79</v>
      <v>78</v>
      <v>78</v>
      <v>78</v>
      <v>78</v>
    </spb>
    <spb s="0">
      <v xml:space="preserve">Wikipedia	</v>
      <v xml:space="preserve">CC BY-SA 3.0	</v>
      <v xml:space="preserve">https://es.wikipedia.org/wiki/Cali	</v>
      <v xml:space="preserve">https://creativecommons.org/licenses/by-sa/3.0	</v>
    </spb>
    <spb s="16">
      <v>81</v>
      <v>81</v>
      <v>81</v>
      <v>81</v>
      <v>81</v>
      <v>81</v>
      <v>81</v>
      <v>81</v>
      <v>81</v>
      <v>81</v>
    </spb>
    <spb s="17">
      <v>Area</v>
      <v>Image</v>
      <v>Name</v>
      <v>Latitude</v>
      <v>Longitude</v>
      <v>Population</v>
      <v>UniqueName</v>
      <v>VDPID/VSID</v>
      <v>Description</v>
      <v>Country/region</v>
      <v>LearnMoreOnLink</v>
      <v>Admin Division 1 (State/province/other)</v>
      <v>Admin Division 2 (County/district/other)</v>
    </spb>
    <spb s="3">
      <v>4</v>
      <v>Name</v>
      <v>LearnMoreOnLink</v>
    </spb>
    <spb s="0">
      <v xml:space="preserve">Wikipedia	</v>
      <v xml:space="preserve">CC BY-SA 3.0	</v>
      <v xml:space="preserve">https://es.wikipedia.org/wiki/Pivijay	</v>
      <v xml:space="preserve">https://creativecommons.org/licenses/by-sa/3.0	</v>
    </spb>
    <spb s="0">
      <v xml:space="preserve">Wikipedia	</v>
      <v xml:space="preserve">CC-BY-SA	</v>
      <v xml:space="preserve">http://en.wikipedia.org/wiki/Pivijay	</v>
      <v xml:space="preserve">http://creativecommons.org/licenses/by-sa/3.0/	</v>
    </spb>
    <spb s="13">
      <v>85</v>
      <v>85</v>
      <v>85</v>
      <v>86</v>
      <v>85</v>
      <v>85</v>
      <v>85</v>
      <v>85</v>
    </spb>
    <spb s="0">
      <v xml:space="preserve">Wikipedia	</v>
      <v xml:space="preserve">CC BY-SA 3.0	</v>
      <v xml:space="preserve">https://es.wikipedia.org/wiki/Aracataca	</v>
      <v xml:space="preserve">https://creativecommons.org/licenses/by-sa/3.0	</v>
    </spb>
    <spb s="1">
      <v>88</v>
      <v>88</v>
      <v>88</v>
      <v>88</v>
      <v>88</v>
      <v>88</v>
      <v>88</v>
      <v>88</v>
      <v>88</v>
    </spb>
    <spb s="3">
      <v>5</v>
      <v>Name</v>
      <v>LearnMoreOnLink</v>
    </spb>
    <spb s="8">
      <v>kilómetro cuadrado</v>
      <v>2017</v>
    </spb>
    <spb s="0">
      <v xml:space="preserve">Wikipedia	</v>
      <v xml:space="preserve">CC BY-SA 3.0	</v>
      <v xml:space="preserve">https://es.wikipedia.org/wiki/Bogot%C3%A1	</v>
      <v xml:space="preserve">https://creativecommons.org/licenses/by-sa/3.0	</v>
    </spb>
    <spb s="0">
      <v xml:space="preserve">Wikipedia	</v>
      <v xml:space="preserve">CC-BY-SA	</v>
      <v xml:space="preserve">http://en.wikipedia.org/wiki/Bogotá	</v>
      <v xml:space="preserve">http://creativecommons.org/licenses/by-sa/3.0/	</v>
    </spb>
    <spb s="18">
      <v>92</v>
      <v>92</v>
      <v>92</v>
      <v>92</v>
      <v>93</v>
      <v>92</v>
      <v>92</v>
    </spb>
    <spb s="19">
      <v>Area</v>
      <v>Image</v>
      <v>Name</v>
      <v>Population</v>
      <v>UniqueName</v>
      <v>VDPID/VSID</v>
      <v>Abbreviation</v>
      <v>Description</v>
      <v>Country/region</v>
      <v>LearnMoreOnLink</v>
      <v>Housing units</v>
    </spb>
    <spb s="3">
      <v>6</v>
      <v>Name</v>
      <v>LearnMoreOnLink</v>
    </spb>
    <spb s="20">
      <v>kilómetro cuadrado</v>
      <v>2020</v>
      <v>2005</v>
    </spb>
    <spb s="0">
      <v xml:space="preserve">Wikipedia	</v>
      <v xml:space="preserve">CC BY-SA 3.0	</v>
      <v xml:space="preserve">https://es.wikipedia.org/wiki/Cartago_(Valle_del_Cauca)	</v>
      <v xml:space="preserve">https://creativecommons.org/licenses/by-sa/3.0	</v>
    </spb>
    <spb s="1">
      <v>98</v>
      <v>98</v>
      <v>98</v>
      <v>98</v>
      <v>98</v>
      <v>98</v>
      <v>98</v>
      <v>98</v>
      <v>98</v>
    </spb>
    <spb s="0">
      <v xml:space="preserve">Wikipedia	</v>
      <v xml:space="preserve">CC-BY-SA	</v>
      <v xml:space="preserve">http://en.wikipedia.org/wiki/Chiriguaná	</v>
      <v xml:space="preserve">http://creativecommons.org/licenses/by-sa/3.0/	</v>
    </spb>
    <spb s="0">
      <v xml:space="preserve">Wikipedia	</v>
      <v xml:space="preserve">CC BY-SA 3.0	</v>
      <v xml:space="preserve">https://es.wikipedia.org/wiki/Chiriguan%C3%A1	</v>
      <v xml:space="preserve">https://creativecommons.org/licenses/by-sa/3.0	</v>
    </spb>
    <spb s="1">
      <v>100</v>
      <v>101</v>
      <v>101</v>
      <v>101</v>
      <v>100</v>
      <v>101</v>
      <v>101</v>
      <v>101</v>
      <v>101</v>
    </spb>
    <spb s="0">
      <v xml:space="preserve">Wikipedia	Wikipedia	</v>
      <v xml:space="preserve">CC-BY-SA	CC-BY-SA	</v>
      <v xml:space="preserve">http://en.wikipedia.org/wiki/El_Copey	http://fr.wikipedia.org/wiki/El_Copey	</v>
      <v xml:space="preserve">http://creativecommons.org/licenses/by-sa/3.0/	http://creativecommons.org/licenses/by-sa/3.0/	</v>
    </spb>
    <spb s="0">
      <v xml:space="preserve">Wikipedia	</v>
      <v xml:space="preserve">CC BY-SA 3.0	</v>
      <v xml:space="preserve">https://es.wikipedia.org/wiki/El_Copey	</v>
      <v xml:space="preserve">https://creativecommons.org/licenses/by-sa/3.0	</v>
    </spb>
    <spb s="0">
      <v xml:space="preserve">Wikipedia	</v>
      <v xml:space="preserve">CC-BY-SA	</v>
      <v xml:space="preserve">http://en.wikipedia.org/wiki/El_Copey	</v>
      <v xml:space="preserve">http://creativecommons.org/licenses/by-sa/3.0/	</v>
    </spb>
    <spb s="1">
      <v>103</v>
      <v>104</v>
      <v>104</v>
      <v>104</v>
      <v>105</v>
      <v>104</v>
      <v>104</v>
      <v>104</v>
      <v>104</v>
    </spb>
    <spb s="0">
      <v xml:space="preserve">Wikipedia	</v>
      <v xml:space="preserve">CC BY-SA 3.0	</v>
      <v xml:space="preserve">https://es.wikipedia.org/wiki/Fonseca_(La_Guajira)	</v>
      <v xml:space="preserve">https://creativecommons.org/licenses/by-sa/3.0	</v>
    </spb>
    <spb s="0">
      <v xml:space="preserve">Wikipedia	</v>
      <v xml:space="preserve">CC-BY-SA	</v>
      <v xml:space="preserve">http://en.wikipedia.org/wiki/Fonseca,_La_Guajira	</v>
      <v xml:space="preserve">http://creativecommons.org/licenses/by-sa/3.0/	</v>
    </spb>
    <spb s="1">
      <v>107</v>
      <v>107</v>
      <v>107</v>
      <v>107</v>
      <v>108</v>
      <v>107</v>
      <v>107</v>
      <v>107</v>
      <v>107</v>
    </spb>
    <spb s="0">
      <v xml:space="preserve">Wikipedia	</v>
      <v xml:space="preserve">CC BY-SA 3.0	</v>
      <v xml:space="preserve">https://es.wikipedia.org/wiki/Becerril_(Cesar)	</v>
      <v xml:space="preserve">https://creativecommons.org/licenses/by-sa/3.0	</v>
    </spb>
    <spb s="0">
      <v xml:space="preserve">Wikipedia	</v>
      <v xml:space="preserve">CC-BY-SA	</v>
      <v xml:space="preserve">http://en.wikipedia.org/wiki/Becerril	</v>
      <v xml:space="preserve">http://creativecommons.org/licenses/by-sa/3.0/	</v>
    </spb>
    <spb s="1">
      <v>110</v>
      <v>110</v>
      <v>110</v>
      <v>110</v>
      <v>111</v>
      <v>110</v>
      <v>110</v>
      <v>110</v>
      <v>110</v>
    </spb>
    <spb s="0">
      <v xml:space="preserve">Wikipedia	</v>
      <v xml:space="preserve">CC-BY-SA	</v>
      <v xml:space="preserve">http://en.wikipedia.org/wiki/Los_Robles_La_Paz	</v>
      <v xml:space="preserve">http://creativecommons.org/licenses/by-sa/3.0/	</v>
    </spb>
    <spb s="0">
      <v xml:space="preserve">Wikipedia	</v>
      <v xml:space="preserve">CC BY-SA 3.0	</v>
      <v xml:space="preserve">https://es.wikipedia.org/wiki/La_Paz_(Cesar)	</v>
      <v xml:space="preserve">https://creativecommons.org/licenses/by-sa/3.0	</v>
    </spb>
    <spb s="1">
      <v>113</v>
      <v>114</v>
      <v>114</v>
      <v>114</v>
      <v>113</v>
      <v>114</v>
      <v>114</v>
      <v>114</v>
      <v>114</v>
    </spb>
    <spb s="0">
      <v xml:space="preserve">Wikipedia	</v>
      <v xml:space="preserve">CC BY-SA 3.0	</v>
      <v xml:space="preserve">https://es.wikipedia.org/wiki/Ariguan%C3%AD	</v>
      <v xml:space="preserve">https://creativecommons.org/licenses/by-sa/3.0	</v>
    </spb>
    <spb s="0">
      <v xml:space="preserve">Wikipedia	</v>
      <v xml:space="preserve">CC-BY-SA	</v>
      <v xml:space="preserve">http://en.wikipedia.org/wiki/Ariguaní	</v>
      <v xml:space="preserve">http://creativecommons.org/licenses/by-sa/3.0/	</v>
    </spb>
    <spb s="13">
      <v>116</v>
      <v>116</v>
      <v>116</v>
      <v>117</v>
      <v>116</v>
      <v>116</v>
      <v>116</v>
      <v>116</v>
    </spb>
    <spb s="3">
      <v>7</v>
      <v>Name</v>
      <v>LearnMoreOnLink</v>
    </spb>
    <spb s="0">
      <v xml:space="preserve">Wikipedia	Wikipedia	</v>
      <v xml:space="preserve">CC-BY-SA	CC-BY-SA	</v>
      <v xml:space="preserve">http://en.wikipedia.org/wiki/Ocaña,_Norte_de_Santander	http://es.wikipedia.org/wiki/Ocaña_(Norte_de_Santander)	</v>
      <v xml:space="preserve">http://creativecommons.org/licenses/by-sa/3.0/	http://creativecommons.org/licenses/by-sa/3.0/	</v>
    </spb>
    <spb s="0">
      <v xml:space="preserve">Wikipedia	Wikipedia	</v>
      <v xml:space="preserve">CC-BY-SA	CC-BY-SA	</v>
      <v xml:space="preserve">http://es.wikipedia.org/wiki/Ocaña_(Norte_de_Santander)	http://lt.wikipedia.org/wiki/Okanja	</v>
      <v xml:space="preserve">http://creativecommons.org/licenses/by-sa/3.0/	http://creativecommons.org/licenses/by-sa/3.0/	</v>
    </spb>
    <spb s="0">
      <v xml:space="preserve">Wikipedia	</v>
      <v xml:space="preserve">CC-BY-SA	</v>
      <v xml:space="preserve">http://en.wikipedia.org/wiki/Ocaña,_Norte_de_Santander	</v>
      <v xml:space="preserve">http://creativecommons.org/licenses/by-sa/3.0/	</v>
    </spb>
    <spb s="0">
      <v xml:space="preserve">Wikipedia	</v>
      <v xml:space="preserve">CC-BY-SA	</v>
      <v xml:space="preserve">http://es.wikipedia.org/wiki/Ocaña_(Norte_de_Santander)	</v>
      <v xml:space="preserve">http://creativecommons.org/licenses/by-sa/3.0/	</v>
    </spb>
    <spb s="0">
      <v xml:space="preserve">Wikipedia	Wikipedia	Wikipedia	</v>
      <v xml:space="preserve">CC-BY-SA	CC-BY-SA	CC-BY-SA	</v>
      <v xml:space="preserve">http://en.wikipedia.org/wiki/Ocaña,_Norte_de_Santander	http://es.wikipedia.org/wiki/Ocaña_(Norte_de_Santander)	http://lt.wikipedia.org/wiki/Okanja	</v>
      <v xml:space="preserve">http://creativecommons.org/licenses/by-sa/3.0/	http://creativecommons.org/licenses/by-sa/3.0/	http://creativecommons.org/licenses/by-sa/3.0/	</v>
    </spb>
    <spb s="21">
      <v>120</v>
      <v>121</v>
      <v>122</v>
      <v>121</v>
      <v>123</v>
      <v>124</v>
    </spb>
    <spb s="22">
      <v>Area</v>
      <v>Name</v>
      <v>Latitude</v>
      <v>Longitude</v>
      <v>Population</v>
      <v>UniqueName</v>
      <v>VDPID/VSID</v>
      <v>Description</v>
      <v>Country/region</v>
      <v>LearnMoreOnLink</v>
    </spb>
    <spb s="3">
      <v>8</v>
      <v>Name</v>
      <v>LearnMoreOnLink</v>
    </spb>
    <spb s="23">
      <v>0</v>
      <v>0</v>
    </spb>
    <spb s="24">
      <v>5</v>
      <v>5</v>
      <v>128</v>
      <v>5</v>
    </spb>
    <spb s="25">
      <v>2</v>
      <v>9</v>
    </spb>
    <spb s="0">
      <v xml:space="preserve">Wikipedia	</v>
      <v xml:space="preserve">CC BY-SA 3.0	</v>
      <v xml:space="preserve">https://es.wikipedia.org/wiki/Agust%C3%ADn_Codazzi_(Cesar)	</v>
      <v xml:space="preserve">https://creativecommons.org/licenses/by-sa/3.0	</v>
    </spb>
    <spb s="0">
      <v xml:space="preserve">Wikipedia	</v>
      <v xml:space="preserve">CC-BY-SA	</v>
      <v xml:space="preserve">http://en.wikipedia.org/wiki/Agustín_Codazzi,_Cesar	</v>
      <v xml:space="preserve">http://creativecommons.org/licenses/by-sa/3.0/	</v>
    </spb>
    <spb s="1">
      <v>131</v>
      <v>131</v>
      <v>131</v>
      <v>131</v>
      <v>132</v>
      <v>131</v>
      <v>131</v>
      <v>131</v>
      <v>131</v>
    </spb>
    <spb s="0">
      <v xml:space="preserve">data.worldbank.org	</v>
      <v xml:space="preserve">	</v>
      <v xml:space="preserve">http://data.worldbank.org/indicator/FP.CPI.TOTL	</v>
      <v xml:space="preserve">	</v>
    </spb>
    <spb s="0">
      <v xml:space="preserve">Wikipedia	Cia	travel.state.gov	</v>
      <v xml:space="preserve">CC-BY-SA			</v>
      <v xml:space="preserve">http://en.wikipedia.org/wiki/Albania	https://www.cia.gov/library/publications/the-world-factbook/geos/al.html?Transportation	https://travel.state.gov/content/travel/en/international-travel/International-Travel-Country-Information-Pages/Albania.html	</v>
      <v xml:space="preserve">http://creativecommons.org/licenses/by-sa/3.0/			</v>
    </spb>
    <spb s="0">
      <v xml:space="preserve">Wikipedia	</v>
      <v xml:space="preserve">CC BY-SA 3.0	</v>
      <v xml:space="preserve">https://es.wikipedia.org/wiki/Albania	</v>
      <v xml:space="preserve">https://creativecommons.org/licenses/by-sa/3.0	</v>
    </spb>
    <spb s="0">
      <v xml:space="preserve">Wikipedia	</v>
      <v xml:space="preserve">CC-BY-SA	</v>
      <v xml:space="preserve">http://en.wikipedia.org/wiki/Albania	</v>
      <v xml:space="preserve">http://creativecommons.org/licenses/by-sa/3.0/	</v>
    </spb>
    <spb s="0">
      <v xml:space="preserve">data.worldbank.org	</v>
      <v xml:space="preserve">	</v>
      <v xml:space="preserve">http://data.worldbank.org/indicator/SH.MED.PHYS.ZS	</v>
      <v xml:space="preserve">	</v>
    </spb>
    <spb s="0">
      <v xml:space="preserve">data.worldbank.org	</v>
      <v xml:space="preserve">	</v>
      <v xml:space="preserve">http://data.worldbank.org/indicator/SP.URB.TOTL	</v>
      <v xml:space="preserve">	</v>
    </spb>
    <spb s="0">
      <v xml:space="preserve">Cia	</v>
      <v xml:space="preserve">	</v>
      <v xml:space="preserve">https://www.cia.gov/library/publications/the-world-factbook/geos/al.html?Transportation	</v>
      <v xml:space="preserve">	</v>
    </spb>
    <spb s="0">
      <v xml:space="preserve">data.worldbank.org	</v>
      <v xml:space="preserve">	</v>
      <v xml:space="preserve">http://data.worldbank.org/indicator/SP.DYN.LE00.IN	</v>
      <v xml:space="preserve">	</v>
    </spb>
    <spb s="0">
      <v xml:space="preserve">data.worldbank.org	</v>
      <v xml:space="preserve">	</v>
      <v xml:space="preserve">http://data.worldbank.org/indicator/SP.DYN.CBRT.IN	</v>
      <v xml:space="preserve">	</v>
    </spb>
    <spb s="0">
      <v xml:space="preserve">data.worldbank.org	</v>
      <v xml:space="preserve">	</v>
      <v xml:space="preserve">http://data.worldbank.org/indicator/SP.DYN.TFRT.IN	</v>
      <v xml:space="preserve">	</v>
    </spb>
    <spb s="0">
      <v xml:space="preserve">data.worldbank.org	</v>
      <v xml:space="preserve">	</v>
      <v xml:space="preserve">http://data.worldbank.org/indicator/SP.DYN.IMRT.IN	</v>
      <v xml:space="preserve">	</v>
    </spb>
    <spb s="0">
      <v xml:space="preserve">data.worldbank.org	</v>
      <v xml:space="preserve">	</v>
      <v xml:space="preserve">http://data.worldbank.org/indicator/SH.STA.MMRT	</v>
      <v xml:space="preserve">	</v>
    </spb>
    <spb s="0">
      <v xml:space="preserve">data.worldbank.org	</v>
      <v xml:space="preserve">	</v>
      <v xml:space="preserve">http://data.worldbank.org/indicator/EG.USE.ELEC.KH.PC	</v>
      <v xml:space="preserve">	</v>
    </spb>
    <spb s="0">
      <v xml:space="preserve">data.worldbank.org	</v>
      <v xml:space="preserve">	</v>
      <v xml:space="preserve">http://data.worldbank.org/indicator/MS.MIL.TOTL.P1	</v>
      <v xml:space="preserve">	</v>
    </spb>
    <spb s="0">
      <v xml:space="preserve">data.worldbank.org	</v>
      <v xml:space="preserve">	</v>
      <v xml:space="preserve">http://data.worldbank.org/indicator/EN.ATM.CO2E.KT	</v>
      <v xml:space="preserve">	</v>
    </spb>
    <spb s="0">
      <v xml:space="preserve">data.worldbank.org	</v>
      <v xml:space="preserve">	</v>
      <v xml:space="preserve">http://data.worldbank.org/indicator/SL.TLF.CACT.ZS	</v>
      <v xml:space="preserve">	</v>
    </spb>
    <spb s="26">
      <v>134</v>
      <v>135</v>
      <v>136</v>
      <v>136</v>
      <v>136</v>
      <v>136</v>
      <v>137</v>
      <v>136</v>
      <v>136</v>
      <v>136</v>
      <v>137</v>
      <v>138</v>
      <v>136</v>
      <v>139</v>
      <v>140</v>
      <v>136</v>
      <v>136</v>
      <v>141</v>
      <v>140</v>
      <v>142</v>
      <v>143</v>
      <v>144</v>
      <v>140</v>
      <v>140</v>
      <v>140</v>
      <v>135</v>
      <v>140</v>
      <v>136</v>
      <v>140</v>
      <v>145</v>
      <v>146</v>
      <v>147</v>
      <v>148</v>
      <v>140</v>
      <v>140</v>
      <v>140</v>
      <v>149</v>
      <v>140</v>
      <v>140</v>
      <v>140</v>
      <v>140</v>
      <v>140</v>
      <v>140</v>
      <v>140</v>
    </spb>
    <spb s="27">
      <v>CPI</v>
      <v>GDP</v>
      <v>Area</v>
      <v>Image</v>
      <v>Name</v>
      <v>Population</v>
      <v>UniqueName</v>
      <v>VDPID/VSID</v>
      <v>Abbreviation</v>
      <v>Description</v>
      <v>National anthem</v>
      <v>Official name</v>
      <v>Minimum wage</v>
      <v>LearnMoreOnLink</v>
      <v>Physicians per thousand</v>
      <v>Currency code</v>
      <v>Urban population</v>
      <v>CPI Change (%)</v>
      <v>Largest city</v>
      <v>Calling code</v>
      <v>Life expectancy</v>
      <v>Unemployment rate</v>
      <v>Birth rate</v>
      <v>Fertility rate</v>
      <v>Forested area (%)</v>
      <v>Infant mortality</v>
      <v>Agricultural land (%)</v>
      <v>Tax revenue (%)</v>
      <v>Gasoline price</v>
      <v>Total tax rate</v>
      <v>Capital/Major City</v>
      <v>Out of pocket health expenditure (%)</v>
      <v>Maternal mortality ratio</v>
      <v>Electric power consumption</v>
      <v>Armed forces size</v>
      <v>Carbon dioxide emissions</v>
      <v>Fossil fuel energy consumption</v>
      <v>Gross primary education enrollment (%)</v>
      <v>Gross tertiary education enrollment (%)</v>
      <v>Population: Labor force participation (%)</v>
      <v>Population: Income share fourth 20%</v>
      <v>Population: Income share third 20%</v>
      <v>Population: Income share second 20%</v>
      <v>Population: Income share highest 10%</v>
      <v>Population: Income share lowest 10%</v>
      <v>Population: Income share highest 20%</v>
      <v>Population: Income share lowest 20%</v>
    </spb>
    <spb s="3">
      <v>9</v>
      <v>Name</v>
      <v>LearnMoreOnLink</v>
    </spb>
    <spb s="28">
      <v>2019</v>
      <v>2019</v>
      <v>kilómetro cuadrado</v>
      <v>2021</v>
      <v>2016</v>
      <v>2019</v>
      <v>2019</v>
      <v>años (2018)</v>
      <v>2019</v>
      <v>por mil (2018)</v>
      <v>2018</v>
      <v>por mil (2018)</v>
      <v>2016</v>
      <v>2016</v>
      <v>2018</v>
      <v>por litro (2016)</v>
      <v>2019</v>
      <v>2015</v>
      <v>muertes por 100 000 (2017)</v>
      <v>kWh (2014)</v>
      <v>2017</v>
      <v>kilotones por año (2016)</v>
      <v>2014</v>
      <v>2018</v>
      <v>2018</v>
      <v>2019</v>
      <v>2017</v>
      <v>2017</v>
      <v>2017</v>
      <v>2017</v>
      <v>2017</v>
      <v>2017</v>
      <v>2017</v>
    </spb>
    <spb s="9">
      <v>10</v>
    </spb>
    <spb s="9">
      <v>11</v>
    </spb>
    <spb s="9">
      <v>12</v>
    </spb>
    <spb s="9">
      <v>13</v>
    </spb>
    <spb s="9">
      <v>14</v>
    </spb>
    <spb s="0">
      <v xml:space="preserve">Wikipedia	</v>
      <v xml:space="preserve">CC BY-SA 3.0	</v>
      <v xml:space="preserve">https://es.wikipedia.org/wiki/Ci%C3%A9naga_(Magdalena)	</v>
      <v xml:space="preserve">https://creativecommons.org/licenses/by-sa/3.0	</v>
    </spb>
    <spb s="1">
      <v>159</v>
      <v>159</v>
      <v>159</v>
      <v>159</v>
      <v>159</v>
      <v>159</v>
      <v>159</v>
      <v>159</v>
      <v>159</v>
    </spb>
    <spb s="0">
      <v xml:space="preserve">Wikipedia	</v>
      <v xml:space="preserve">CC BY-SA 3.0	</v>
      <v xml:space="preserve">https://es.wikipedia.org/wiki/Bello_(Antioquia)	</v>
      <v xml:space="preserve">https://creativecommons.org/licenses/by-sa/3.0	</v>
    </spb>
    <spb s="16">
      <v>161</v>
      <v>161</v>
      <v>161</v>
      <v>161</v>
      <v>161</v>
      <v>161</v>
      <v>161</v>
      <v>161</v>
      <v>161</v>
      <v>161</v>
    </spb>
    <spb s="0">
      <v xml:space="preserve">Wikipedia	</v>
      <v xml:space="preserve">CC BY-SA 3.0	</v>
      <v xml:space="preserve">https://es.wikipedia.org/wiki/Puerto_Colombia	</v>
      <v xml:space="preserve">https://creativecommons.org/licenses/by-sa/3.0	</v>
    </spb>
    <spb s="1">
      <v>163</v>
      <v>163</v>
      <v>163</v>
      <v>163</v>
      <v>163</v>
      <v>163</v>
      <v>163</v>
      <v>163</v>
      <v>163</v>
    </spb>
    <spb s="0">
      <v xml:space="preserve">Wikipedia	</v>
      <v xml:space="preserve">CC BY-SA 3.0	</v>
      <v xml:space="preserve">https://es.wikipedia.org/wiki/Cartagena_de_Indias	</v>
      <v xml:space="preserve">https://creativecommons.org/licenses/by-sa/3.0	</v>
    </spb>
    <spb s="1">
      <v>165</v>
      <v>165</v>
      <v>165</v>
      <v>165</v>
      <v>165</v>
      <v>165</v>
      <v>165</v>
      <v>165</v>
      <v>165</v>
    </spb>
    <spb s="0">
      <v xml:space="preserve">Wikipedia	</v>
      <v xml:space="preserve">CC BY-SA 3.0	</v>
      <v xml:space="preserve">https://es.wikipedia.org/wiki/Antioquia	</v>
      <v xml:space="preserve">https://creativecommons.org/licenses/by-sa/3.0	</v>
    </spb>
    <spb s="0">
      <v xml:space="preserve">Wikipedia	</v>
      <v xml:space="preserve">CC-BY-SA	</v>
      <v xml:space="preserve">http://en.wikipedia.org/wiki/Antioquia_Department	</v>
      <v xml:space="preserve">http://creativecommons.org/licenses/by-sa/3.0/	</v>
    </spb>
    <spb s="29">
      <v>167</v>
      <v>167</v>
      <v>167</v>
      <v>167</v>
      <v>168</v>
      <v>167</v>
      <v>167</v>
      <v>167</v>
      <v>167</v>
    </spb>
    <spb s="30">
      <v>Area</v>
      <v>Image</v>
      <v>Name</v>
      <v>Population</v>
      <v>UniqueName</v>
      <v>VDPID/VSID</v>
      <v>Abbreviation</v>
      <v>Description</v>
      <v>Country/region</v>
      <v>LearnMoreOnLink</v>
      <v>Largest city</v>
      <v>Housing units</v>
      <v>Capital/Major City</v>
    </spb>
    <spb s="3">
      <v>10</v>
      <v>Name</v>
      <v>LearnMoreOnLink</v>
    </spb>
    <spb s="0">
      <v xml:space="preserve">Wikipedia	</v>
      <v xml:space="preserve">CC BY-SA 3.0	</v>
      <v xml:space="preserve">https://es.wikipedia.org/wiki/Sabaneta_(Colombia)	</v>
      <v xml:space="preserve">https://creativecommons.org/licenses/by-sa/3.0	</v>
    </spb>
    <spb s="1">
      <v>172</v>
      <v>172</v>
      <v>172</v>
      <v>172</v>
      <v>172</v>
      <v>172</v>
      <v>172</v>
      <v>172</v>
      <v>172</v>
    </spb>
    <spb s="0">
      <v xml:space="preserve">Wikipedia	</v>
      <v xml:space="preserve">CC-BY-SA	</v>
      <v xml:space="preserve">http://ms.wikipedia.org/wiki/Buritica	</v>
      <v xml:space="preserve">http://creativecommons.org/licenses/by-sa/3.0/	</v>
    </spb>
    <spb s="0">
      <v xml:space="preserve">Wikipedia	</v>
      <v xml:space="preserve">CC BY-SA 3.0	</v>
      <v xml:space="preserve">https://es.wikipedia.org/wiki/Buritic%C3%A1	</v>
      <v xml:space="preserve">https://creativecommons.org/licenses/by-sa/3.0	</v>
    </spb>
    <spb s="31">
      <v>174</v>
      <v>175</v>
      <v>175</v>
      <v>175</v>
      <v>175</v>
      <v>175</v>
      <v>175</v>
      <v>175</v>
      <v>175</v>
    </spb>
    <spb s="32">
      <v>Area</v>
      <v>Image</v>
      <v>Name</v>
      <v>Latitude</v>
      <v>Longitude</v>
      <v>UniqueName</v>
      <v>VDPID/VSID</v>
      <v>Description</v>
      <v>Country/region</v>
      <v>LearnMoreOnLink</v>
      <v>Admin Division 1 (State/province/other)</v>
      <v>Admin Division 2 (County/district/other)</v>
    </spb>
    <spb s="3">
      <v>11</v>
      <v>Name</v>
      <v>LearnMoreOnLink</v>
    </spb>
    <spb s="33">
      <v>kilómetro cuadrado</v>
    </spb>
    <spb s="0">
      <v xml:space="preserve">Wikipedia	</v>
      <v xml:space="preserve">CC BY-SA 3.0	</v>
      <v xml:space="preserve">https://es.wikipedia.org/wiki/Barrancabermeja	</v>
      <v xml:space="preserve">https://creativecommons.org/licenses/by-sa/3.0	</v>
    </spb>
    <spb s="1">
      <v>180</v>
      <v>180</v>
      <v>180</v>
      <v>180</v>
      <v>180</v>
      <v>180</v>
      <v>180</v>
      <v>180</v>
      <v>180</v>
    </spb>
    <spb s="0">
      <v xml:space="preserve">Wikipedia	</v>
      <v xml:space="preserve">CC BY-SA 3.0	</v>
      <v xml:space="preserve">https://es.wikipedia.org/wiki/Sincelejo	</v>
      <v xml:space="preserve">https://creativecommons.org/licenses/by-sa/3.0	</v>
    </spb>
    <spb s="1">
      <v>182</v>
      <v>182</v>
      <v>182</v>
      <v>182</v>
      <v>182</v>
      <v>182</v>
      <v>182</v>
      <v>182</v>
      <v>182</v>
    </spb>
    <spb s="0">
      <v xml:space="preserve">Wikipedia	</v>
      <v xml:space="preserve">CC BY-SA 3.0	</v>
      <v xml:space="preserve">https://es.wikipedia.org/wiki/Buenaventura_(Valle_del_Cauca)	</v>
      <v xml:space="preserve">https://creativecommons.org/licenses/by-sa/3.0	</v>
    </spb>
    <spb s="1">
      <v>184</v>
      <v>184</v>
      <v>184</v>
      <v>184</v>
      <v>184</v>
      <v>184</v>
      <v>184</v>
      <v>184</v>
      <v>184</v>
    </spb>
    <spb s="0">
      <v xml:space="preserve">Wikipedia	</v>
      <v xml:space="preserve">CC BY-SA 3.0	</v>
      <v xml:space="preserve">https://es.wikipedia.org/wiki/Montel%C3%ADbano	</v>
      <v xml:space="preserve">https://creativecommons.org/licenses/by-sa/3.0	</v>
    </spb>
    <spb s="0">
      <v xml:space="preserve">Wikipedia	</v>
      <v xml:space="preserve">CC-BY-SA	</v>
      <v xml:space="preserve">http://en.wikipedia.org/wiki/Montelíbano	</v>
      <v xml:space="preserve">http://creativecommons.org/licenses/by-sa/3.0/	</v>
    </spb>
    <spb s="1">
      <v>186</v>
      <v>186</v>
      <v>186</v>
      <v>186</v>
      <v>187</v>
      <v>186</v>
      <v>186</v>
      <v>186</v>
      <v>186</v>
    </spb>
    <spb s="0">
      <v xml:space="preserve">Wikipedia	</v>
      <v xml:space="preserve">CC BY-SA 3.0	</v>
      <v xml:space="preserve">https://es.wikipedia.org/wiki/Florida_(Valle_del_Cauca)	</v>
      <v xml:space="preserve">https://creativecommons.org/licenses/by-sa/3.0	</v>
    </spb>
    <spb s="0">
      <v xml:space="preserve">Wikipedia	</v>
      <v xml:space="preserve">CC-BY-SA	</v>
      <v xml:space="preserve">http://en.wikipedia.org/wiki/Florida,_Valle_del_Cauca	</v>
      <v xml:space="preserve">http://creativecommons.org/licenses/by-sa/3.0/	</v>
    </spb>
    <spb s="13">
      <v>189</v>
      <v>189</v>
      <v>189</v>
      <v>190</v>
      <v>189</v>
      <v>189</v>
      <v>189</v>
      <v>189</v>
    </spb>
    <spb s="15">
      <v>2015</v>
    </spb>
    <spb s="0">
      <v xml:space="preserve">Wikipedia	</v>
      <v xml:space="preserve">CC BY-SA 3.0	</v>
      <v xml:space="preserve">https://es.wikipedia.org/wiki/Miranda_(Cauca)	</v>
      <v xml:space="preserve">https://creativecommons.org/licenses/by-sa/3.0	</v>
    </spb>
    <spb s="0">
      <v xml:space="preserve">Wikipedia	</v>
      <v xml:space="preserve">CC-BY-SA	</v>
      <v xml:space="preserve">http://en.wikipedia.org/wiki/Miranda,_Cauca	</v>
      <v xml:space="preserve">http://creativecommons.org/licenses/by-sa/3.0/	</v>
    </spb>
    <spb s="13">
      <v>193</v>
      <v>193</v>
      <v>193</v>
      <v>194</v>
      <v>193</v>
      <v>193</v>
      <v>193</v>
      <v>193</v>
    </spb>
    <spb s="0">
      <v xml:space="preserve">Wikipedia	</v>
      <v xml:space="preserve">CC BY-SA 3.0	</v>
      <v xml:space="preserve">https://es.wikipedia.org/wiki/Distracci%C3%B3n_(La_Guajira)	</v>
      <v xml:space="preserve">https://creativecommons.org/licenses/by-sa/3.0	</v>
    </spb>
    <spb s="0">
      <v xml:space="preserve">Wikipedia	</v>
      <v xml:space="preserve">CC-BY-SA	</v>
      <v xml:space="preserve">http://en.wikipedia.org/wiki/Distracción,_La_Guajira	</v>
      <v xml:space="preserve">http://creativecommons.org/licenses/by-sa/3.0/	</v>
    </spb>
    <spb s="1">
      <v>196</v>
      <v>196</v>
      <v>196</v>
      <v>196</v>
      <v>197</v>
      <v>196</v>
      <v>196</v>
      <v>196</v>
      <v>196</v>
    </spb>
  </spbData>
</supportingPropertyBags>
</file>

<file path=xl/richData/rdsupportingpropertybagstructure.xml><?xml version="1.0" encoding="utf-8"?>
<spbStructures xmlns="http://schemas.microsoft.com/office/spreadsheetml/2017/richdata2" count="34">
  <s>
    <k n="SourceText" t="s"/>
    <k n="LicenseText" t="s"/>
    <k n="SourceAddress" t="s"/>
    <k n="LicenseAddress" t="s"/>
  </s>
  <s>
    <k n="`Área" t="spb"/>
    <k n="Nombre" t="spb"/>
    <k n="Latitud" t="spb"/>
    <k n="Longitud" t="spb"/>
    <k n="Población" t="spb"/>
    <k n="UniqueName" t="spb"/>
    <k n="Descripción" t="spb"/>
    <k n="País o región" t="spb"/>
    <k n="División de administración 1 (estado/provincia/otro)" t="spb"/>
  </s>
  <s>
    <k n="Área" t="s"/>
    <k n="Imagen" t="s"/>
    <k n="Nombre" t="s"/>
    <k n="Latitud" t="s"/>
    <k n="Longitud" t="s"/>
    <k n="Población" t="s"/>
    <k n="UniqueName" t="s"/>
    <k n="VDPID/VSID" t="s"/>
    <k n="Descripción" t="s"/>
    <k n="País o región" t="s"/>
    <k n="LearnMoreOnLink" t="s"/>
    <k n="División de administración 1 (estado/provincia/otro)" t="s"/>
  </s>
  <s>
    <k n="^Order" t="spba"/>
    <k n="TitleProperty" t="s"/>
    <k n="SubTitleProperty" t="s"/>
  </s>
  <s>
    <k n="ShowInCardView" t="b"/>
    <k n="ShowInDotNotation" t="b"/>
    <k n="ShowInAutoComplete" t="b"/>
  </s>
  <s>
    <k n="UniqueName" t="spb"/>
    <k n="VDPID/VSID" t="spb"/>
    <k n="LearnMoreOnLink" t="spb"/>
  </s>
  <s>
    <k n="Imagen" t="i"/>
    <k n="Nombre" t="i"/>
  </s>
  <s>
    <k n="link" t="s"/>
    <k n="logo" t="s"/>
    <k n="name" t="s"/>
  </s>
  <s>
    <k n="`Área" t="s"/>
    <k n="Población" t="s"/>
  </s>
  <s>
    <k n="_Self" t="i"/>
  </s>
  <s>
    <k n="`Área" t="spb"/>
    <k n="Nombre" t="spb"/>
    <k n="Hogares" t="spb"/>
    <k n="Población" t="spb"/>
    <k n="UniqueName" t="spb"/>
    <k n="Abreviatura" t="spb"/>
    <k n="Descripción" t="spb"/>
    <k n="País o región" t="spb"/>
    <k n="Ciudad más grande" t="spb"/>
    <k n="Personas por hogar" t="spb"/>
    <k n="Unidades de vivienda" t="spb"/>
    <k n="Población: blanca (%)" t="spb"/>
    <k n="Renta mediana en bruto" t="spb"/>
    <k n="Población: asiática (%)" t="spb"/>
    <k n="Capital/ciudad principal" t="spb"/>
    <k n="Permisos de construcción" t="spb"/>
    <k n="Ingresos medios del hogar" t="spb"/>
    <k n="Cambio en la población (%)" t="spb"/>
    <k n="Población: más de 65 años (%)" t="spb"/>
    <k n="Población: menor de 5 años (%)" t="spb"/>
    <k n="Población: hispana o latina (%)" t="spb"/>
    <k n="Población: menores de 18 años (%)" t="spb"/>
    <k n="Población: dos o más etnicidades (%)" t="spb"/>
    <k n="Población: negra o afroamericana (%)" t="spb"/>
    <k n="Población: licenciatura o superior (%)" t="spb"/>
    <k n="Población: personas con discapacidad (%)" t="spb"/>
    <k n="Población: en la fuerza laboral civil (%)" t="spb"/>
    <k n="Población: graduado en secundaria o superior (%)" t="spb"/>
    <k n="Población: personas nacidas en el extranjero (%)" t="spb"/>
    <k n="Población: indio americano y nativo de Alaska (%)" t="spb"/>
    <k n="Población: nativa de Hawái y otras islas del Pacífico (%)" t="spb"/>
    <k n="Valor medio, unidades de vivienda ocupadas por propietario" t="spb"/>
  </s>
  <s>
    <k n="Área" t="s"/>
    <k n="Imagen" t="s"/>
    <k n="Nombre" t="s"/>
    <k n="Hogares" t="s"/>
    <k n="Población" t="s"/>
    <k n="UniqueName" t="s"/>
    <k n="VDPID/VSID" t="s"/>
    <k n="Abreviatura" t="s"/>
    <k n="Descripción" t="s"/>
    <k n="País o región" t="s"/>
    <k n="LearnMoreOnLink" t="s"/>
    <k n="Ciudad más grande" t="s"/>
    <k n="Personas por hogar" t="s"/>
    <k n="Unidades de vivienda" t="s"/>
    <k n="Población: blanca (%)" t="s"/>
    <k n="Renta mediana en bruto" t="s"/>
    <k n="Población: asiática (%)" t="s"/>
    <k n="Capital/ciudad principal" t="s"/>
    <k n="Permisos de construcción" t="s"/>
    <k n="Ingresos medios del hogar" t="s"/>
    <k n="Cambio en la población (%)" t="s"/>
    <k n="Población: más de 65 años (%)" t="s"/>
    <k n="Población: menor de 5 años (%)" t="s"/>
    <k n="Población: hispana o latina (%)" t="s"/>
    <k n="Población: menores de 18 años (%)" t="s"/>
    <k n="Población: dos o más etnicidades (%)" t="s"/>
    <k n="Población: negra o afroamericana (%)" t="s"/>
    <k n="Población: licenciatura o superior (%)" t="s"/>
    <k n="Población: personas con discapacidad (%)" t="s"/>
    <k n="Población: en la fuerza laboral civil (%)" t="s"/>
    <k n="Población: graduado en secundaria o superior (%)" t="s"/>
    <k n="Población: personas nacidas en el extranjero (%)" t="s"/>
    <k n="Población: indio americano y nativo de Alaska (%)" t="s"/>
    <k n="Población: nativa de Hawái y otras islas del Pacífico (%)" t="s"/>
    <k n="Valor medio, unidades de vivienda ocupadas por propietario" t="s"/>
  </s>
  <s>
    <k n="`Área" t="s"/>
    <k n="Hogares" t="s"/>
    <k n="Población" t="s"/>
    <k n="Personas por hogar" t="s"/>
    <k n="Unidades de vivienda" t="s"/>
    <k n="Población: blanca (%)" t="s"/>
    <k n="Renta mediana en bruto" t="s"/>
    <k n="Población: asiática (%)" t="s"/>
    <k n="Permisos de construcción" t="s"/>
    <k n="Ingresos medios del hogar" t="s"/>
    <k n="Cambio en la población (%)" t="s"/>
    <k n="Población: más de 65 años (%)" t="s"/>
    <k n="Población: menor de 5 años (%)" t="s"/>
    <k n="Población: hispana o latina (%)" t="s"/>
    <k n="Población: menores de 18 años (%)" t="s"/>
    <k n="Población: dos o más etnicidades (%)" t="s"/>
    <k n="Población: negra o afroamericana (%)" t="s"/>
    <k n="Población: licenciatura o superior (%)" t="s"/>
    <k n="Población: personas con discapacidad (%)" t="s"/>
    <k n="Población: en la fuerza laboral civil (%)" t="s"/>
    <k n="Población: graduado en secundaria o superior (%)" t="s"/>
    <k n="Población: personas nacidas en el extranjero (%)" t="s"/>
    <k n="Población: indio americano y nativo de Alaska (%)" t="s"/>
    <k n="Población: nativa de Hawái y otras islas del Pacífico (%)" t="s"/>
    <k n="Valor medio, unidades de vivienda ocupadas por propietario" t="s"/>
  </s>
  <s>
    <k n="Nombre" t="spb"/>
    <k n="Latitud" t="spb"/>
    <k n="Longitud" t="spb"/>
    <k n="Población" t="spb"/>
    <k n="UniqueName" t="spb"/>
    <k n="Descripción" t="spb"/>
    <k n="País o región" t="spb"/>
    <k n="División de administración 1 (estado/provincia/otro)" t="spb"/>
  </s>
  <s>
    <k n="Imagen" t="s"/>
    <k n="Nombre" t="s"/>
    <k n="Latitud" t="s"/>
    <k n="Longitud" t="s"/>
    <k n="Población" t="s"/>
    <k n="UniqueName" t="s"/>
    <k n="VDPID/VSID" t="s"/>
    <k n="Descripción" t="s"/>
    <k n="País o región" t="s"/>
    <k n="LearnMoreOnLink" t="s"/>
    <k n="División de administración 1 (estado/provincia/otro)" t="s"/>
  </s>
  <s>
    <k n="Población" t="s"/>
  </s>
  <s>
    <k n="`Área" t="spb"/>
    <k n="Nombre" t="spb"/>
    <k n="Latitud" t="spb"/>
    <k n="Longitud" t="spb"/>
    <k n="Población" t="spb"/>
    <k n="UniqueName" t="spb"/>
    <k n="Descripción" t="spb"/>
    <k n="País o región" t="spb"/>
    <k n="División de administración 1 (estado/provincia/otro)" t="spb"/>
    <k n="División de administración 2 (condado/distrito/otro)" t="spb"/>
  </s>
  <s>
    <k n="Área" t="s"/>
    <k n="Imagen" t="s"/>
    <k n="Nombre" t="s"/>
    <k n="Latitud" t="s"/>
    <k n="Longitud" t="s"/>
    <k n="Población" t="s"/>
    <k n="UniqueName" t="s"/>
    <k n="VDPID/VSID" t="s"/>
    <k n="Descripción" t="s"/>
    <k n="País o región" t="s"/>
    <k n="LearnMoreOnLink" t="s"/>
    <k n="División de administración 1 (estado/provincia/otro)" t="s"/>
    <k n="División de administración 2 (condado/distrito/otro)" t="s"/>
  </s>
  <s>
    <k n="`Área" t="spb"/>
    <k n="Nombre" t="spb"/>
    <k n="Población" t="spb"/>
    <k n="UniqueName" t="spb"/>
    <k n="Abreviatura" t="spb"/>
    <k n="Descripción" t="spb"/>
    <k n="País o región" t="spb"/>
  </s>
  <s>
    <k n="Área" t="s"/>
    <k n="Imagen" t="s"/>
    <k n="Nombre" t="s"/>
    <k n="Población" t="s"/>
    <k n="UniqueName" t="s"/>
    <k n="VDPID/VSID" t="s"/>
    <k n="Abreviatura" t="s"/>
    <k n="Descripción" t="s"/>
    <k n="País o región" t="s"/>
    <k n="LearnMoreOnLink" t="s"/>
    <k n="Unidades de vivienda" t="s"/>
  </s>
  <s>
    <k n="`Área" t="s"/>
    <k n="Población" t="s"/>
    <k n="Unidades de vivienda" t="s"/>
  </s>
  <s>
    <k n="`Área" t="spb"/>
    <k n="Nombre" t="spb"/>
    <k n="Población" t="spb"/>
    <k n="UniqueName" t="spb"/>
    <k n="Descripción" t="spb"/>
    <k n="País o región" t="spb"/>
  </s>
  <s>
    <k n="Área" t="s"/>
    <k n="Nombre" t="s"/>
    <k n="Latitud" t="s"/>
    <k n="Longitud" t="s"/>
    <k n="Población" t="s"/>
    <k n="UniqueName" t="s"/>
    <k n="VDPID/VSID" t="s"/>
    <k n="Descripción" t="s"/>
    <k n="País o región" t="s"/>
    <k n="LearnMoreOnLink" t="s"/>
  </s>
  <s>
    <k n="ShowInDotNotation" t="b"/>
    <k n="ShowInAutoComplete" t="b"/>
  </s>
  <s>
    <k n="UniqueName" t="spb"/>
    <k n="VDPID/VSID" t="spb"/>
    <k n="Descripción" t="spb"/>
    <k n="LearnMoreOnLink" t="spb"/>
  </s>
  <s>
    <k n="Nombre" t="i"/>
    <k n="Descripción" t="i"/>
  </s>
  <s>
    <k n="IPC" t="spb"/>
    <k n="PIB" t="spb"/>
    <k n="`Área" t="spb"/>
    <k n="Nombre" t="spb"/>
    <k n="Población" t="spb"/>
    <k n="UniqueName" t="spb"/>
    <k n="Abreviatura" t="spb"/>
    <k n="Descripción" t="spb"/>
    <k n="Himno nacional" t="spb"/>
    <k n="Nombre oficial" t="spb"/>
    <k n="Salario mínimo" t="spb"/>
    <k n="Médicos por mil" t="spb"/>
    <k n="Código de moneda" t="spb"/>
    <k n="Población urbana" t="spb"/>
    <k n="Cambio de IPC (%)" t="spb"/>
    <k n="Ciudad más grande" t="spb"/>
    <k n="Código de llamada" t="spb"/>
    <k n="Esperanza de vida" t="spb"/>
    <k n="Tasa de desempleo" t="spb"/>
    <k n="Tasa de natalidad" t="spb"/>
    <k n="Tasa de fertilidad" t="spb"/>
    <k n="Mortalidad infantil" t="spb"/>
    <k n="Tierra agrícola (%)" t="spb"/>
    <k n="`Área de bosque (%)" t="spb"/>
    <k n="Ingresos fiscales (%)" t="spb"/>
    <k n="Precio de la gasolina" t="spb"/>
    <k n="Tasa de impuesto total" t="spb"/>
    <k n="Capital/ciudad principal" t="spb"/>
    <k n="Gastos de salud varios (%)" t="spb"/>
    <k n="Ratio de mortalidad materna" t="spb"/>
    <k n="Consumo de energía eléctrica" t="spb"/>
    <k n="Tamaño de las fuerzas armadas" t="spb"/>
    <k n="Emisiones de dióxido de carbono" t="spb"/>
    <k n="Consumo de energía de combustibles fósiles" t="spb"/>
    <k n="Matriculación en educación primaria en bruto (%)" t="spb"/>
    <k n="Matriculación en educación terciaria en bruto (%)" t="spb"/>
    <k n="Población: participación en la fuerza laboral (%)" t="spb"/>
    <k n="Población: cuarto 20% de participación de ingresos" t="spb"/>
    <k n="Población: tercer 20% de participación de ingresos" t="spb"/>
    <k n="Población: segundo 20% de participación de ingresos" t="spb"/>
    <k n="Población: 10% más alto de participación de ingresos" t="spb"/>
    <k n="Población: 10% más bajo de participación de ingresos" t="spb"/>
    <k n="Población: 20% más alto de participación de ingresos" t="spb"/>
    <k n="Población: 20% más bajo de participación de ingresos" t="spb"/>
  </s>
  <s>
    <k n="IPC" t="s"/>
    <k n="PIB" t="s"/>
    <k n="Área" t="s"/>
    <k n="Imagen" t="s"/>
    <k n="Nombre" t="s"/>
    <k n="Población" t="s"/>
    <k n="UniqueName" t="s"/>
    <k n="VDPID/VSID" t="s"/>
    <k n="Abreviatura" t="s"/>
    <k n="Descripción" t="s"/>
    <k n="Himno nacional" t="s"/>
    <k n="Nombre oficial" t="s"/>
    <k n="Salario mínimo" t="s"/>
    <k n="LearnMoreOnLink" t="s"/>
    <k n="Médicos por mil" t="s"/>
    <k n="Código de moneda" t="s"/>
    <k n="Población urbana" t="s"/>
    <k n="Cambio de IPC (%)" t="s"/>
    <k n="Ciudad más grande" t="s"/>
    <k n="Código de llamada" t="s"/>
    <k n="Esperanza de vida" t="s"/>
    <k n="Tasa de desempleo" t="s"/>
    <k n="Tasa de natalidad" t="s"/>
    <k n="Tasa de fertilidad" t="s"/>
    <k n="Área de bosque (%)" t="s"/>
    <k n="Mortalidad infantil" t="s"/>
    <k n="Tierra agrícola (%)" t="s"/>
    <k n="Ingresos fiscales (%)" t="s"/>
    <k n="Precio de la gasolina" t="s"/>
    <k n="Tasa de impuesto total" t="s"/>
    <k n="Capital/ciudad principal" t="s"/>
    <k n="Gastos de salud varios (%)" t="s"/>
    <k n="Ratio de mortalidad materna" t="s"/>
    <k n="Consumo de energía eléctrica" t="s"/>
    <k n="Tamaño de las fuerzas armadas" t="s"/>
    <k n="Emisiones de dióxido de carbono" t="s"/>
    <k n="Consumo de energía de combustibles fósiles" t="s"/>
    <k n="Matriculación en educación primaria en bruto (%)" t="s"/>
    <k n="Matriculación en educación terciaria en bruto (%)" t="s"/>
    <k n="Población: participación en la fuerza laboral (%)" t="s"/>
    <k n="Población: cuarto 20% de participación de ingresos" t="s"/>
    <k n="Población: tercer 20% de participación de ingresos" t="s"/>
    <k n="Población: segundo 20% de participación de ingresos" t="s"/>
    <k n="Población: 10% más alto de participación de ingresos" t="s"/>
    <k n="Población: 10% más bajo de participación de ingresos" t="s"/>
    <k n="Población: 20% más alto de participación de ingresos" t="s"/>
    <k n="Población: 20% más bajo de participación de ingresos" t="s"/>
  </s>
  <s>
    <k n="IPC" t="s"/>
    <k n="PIB" t="s"/>
    <k n="`Área" t="s"/>
    <k n="Población" t="s"/>
    <k n="Médicos por mil" t="s"/>
    <k n="Población urbana" t="s"/>
    <k n="Cambio de IPC (%)" t="s"/>
    <k n="Esperanza de vida" t="s"/>
    <k n="Tasa de desempleo" t="s"/>
    <k n="Tasa de natalidad" t="s"/>
    <k n="Tasa de fertilidad" t="s"/>
    <k n="Mortalidad infantil" t="s"/>
    <k n="Tierra agrícola (%)" t="s"/>
    <k n="`Área de bosque (%)" t="s"/>
    <k n="Ingresos fiscales (%)" t="s"/>
    <k n="Precio de la gasolina" t="s"/>
    <k n="Tasa de impuesto total" t="s"/>
    <k n="Gastos de salud varios (%)" t="s"/>
    <k n="Ratio de mortalidad materna" t="s"/>
    <k n="Consumo de energía eléctrica" t="s"/>
    <k n="Tamaño de las fuerzas armadas" t="s"/>
    <k n="Emisiones de dióxido de carbono" t="s"/>
    <k n="Consumo de energía de combustibles fósiles" t="s"/>
    <k n="Matriculación en educación primaria en bruto (%)" t="s"/>
    <k n="Matriculación en educación terciaria en bruto (%)" t="s"/>
    <k n="Población: participación en la fuerza laboral (%)" t="s"/>
    <k n="Población: cuarto 20% de participación de ingresos" t="s"/>
    <k n="Población: tercer 20% de participación de ingresos" t="s"/>
    <k n="Población: segundo 20% de participación de ingresos" t="s"/>
    <k n="Población: 10% más alto de participación de ingresos" t="s"/>
    <k n="Población: 10% más bajo de participación de ingresos" t="s"/>
    <k n="Población: 20% más alto de participación de ingresos" t="s"/>
    <k n="Población: 20% más bajo de participación de ingresos" t="s"/>
  </s>
  <s>
    <k n="`Área" t="spb"/>
    <k n="Nombre" t="spb"/>
    <k n="Población" t="spb"/>
    <k n="UniqueName" t="spb"/>
    <k n="Abreviatura" t="spb"/>
    <k n="Descripción" t="spb"/>
    <k n="País o región" t="spb"/>
    <k n="Ciudad más grande" t="spb"/>
    <k n="Capital/ciudad principal" t="spb"/>
  </s>
  <s>
    <k n="Área" t="s"/>
    <k n="Imagen" t="s"/>
    <k n="Nombre" t="s"/>
    <k n="Población" t="s"/>
    <k n="UniqueName" t="s"/>
    <k n="VDPID/VSID" t="s"/>
    <k n="Abreviatura" t="s"/>
    <k n="Descripción" t="s"/>
    <k n="País o región" t="s"/>
    <k n="LearnMoreOnLink" t="s"/>
    <k n="Ciudad más grande" t="s"/>
    <k n="Unidades de vivienda" t="s"/>
    <k n="Capital/ciudad principal" t="s"/>
  </s>
  <s>
    <k n="`Área" t="spb"/>
    <k n="Nombre" t="spb"/>
    <k n="Latitud" t="spb"/>
    <k n="Longitud" t="spb"/>
    <k n="UniqueName" t="spb"/>
    <k n="Descripción" t="spb"/>
    <k n="País o región" t="spb"/>
    <k n="División de administración 1 (estado/provincia/otro)" t="spb"/>
    <k n="División de administración 2 (condado/distrito/otro)" t="spb"/>
  </s>
  <s>
    <k n="Área" t="s"/>
    <k n="Imagen" t="s"/>
    <k n="Nombre" t="s"/>
    <k n="Latitud" t="s"/>
    <k n="Longitud" t="s"/>
    <k n="UniqueName" t="s"/>
    <k n="VDPID/VSID" t="s"/>
    <k n="Descripción" t="s"/>
    <k n="País o región" t="s"/>
    <k n="LearnMoreOnLink" t="s"/>
    <k n="División de administración 1 (estado/provincia/otro)" t="s"/>
    <k n="División de administración 2 (condado/distrito/otro)" t="s"/>
  </s>
  <s>
    <k n="`Área" t="s"/>
  </s>
</spbStructures>
</file>

<file path=xl/richData/richStyles.xml><?xml version="1.0" encoding="utf-8"?>
<richStyleSheet xmlns="http://schemas.microsoft.com/office/spreadsheetml/2017/richdata2" xmlns:mc="http://schemas.openxmlformats.org/markup-compatibility/2006" xmlns:x="http://schemas.openxmlformats.org/spreadsheetml/2006/main" mc:Ignorable="x">
  <dxfs count="7">
    <x:dxf>
      <x:numFmt numFmtId="3" formatCode="#,##0"/>
    </x:dxf>
    <x:dxf>
      <x:numFmt numFmtId="0" formatCode="General"/>
    </x:dxf>
    <x:dxf>
      <x:numFmt numFmtId="2" formatCode="0.00"/>
    </x:dxf>
    <x:dxf>
      <x:numFmt numFmtId="14" formatCode="0.00%"/>
    </x:dxf>
    <x:dxf>
      <x:numFmt numFmtId="4" formatCode="#,##0.00"/>
    </x:dxf>
    <x:dxf>
      <x:numFmt numFmtId="1" formatCode="0"/>
    </x:dxf>
    <x:dxf>
      <x:numFmt numFmtId="13" formatCode="0%"/>
    </x:dxf>
  </dxfs>
  <richProperties>
    <rPr n="IsHeroField" t="b"/>
    <rPr n="IsTitleField" t="b"/>
    <rPr n="NumberFormat" t="s"/>
    <rPr n="RequiresInlineAttribution" t="b"/>
  </richProperties>
  <richStyles>
    <rSty>
      <rpv i="0">1</rpv>
    </rSty>
    <rSty>
      <rpv i="1">1</rpv>
    </rSty>
    <rSty dxfid="0">
      <rpv i="2">#,##0</rpv>
    </rSty>
    <rSty dxfid="1">
      <rpv i="2">0.0000</rpv>
    </rSty>
    <rSty dxfid="3">
      <rpv i="2">0.0%</rpv>
    </rSty>
    <rSty dxfid="1">
      <rpv i="2">_([$$-en-US]* #,##0_);_([$$-en-US]* (#,##0);_([$$-en-US]* "-"_);_(@_)</rpv>
    </rSty>
    <rSty dxfid="2">
      <rpv i="2">0.00</rpv>
    </rSty>
    <rSty dxfid="6"/>
    <rSty>
      <rpv i="3">1</rpv>
    </rSty>
    <rSty dxfid="5">
      <rpv i="2">0</rpv>
    </rSty>
    <rSty dxfid="1">
      <rpv i="2">0.0</rpv>
    </rSty>
    <rSty dxfid="4">
      <rpv i="2">#,##0.00</rpv>
    </rSty>
    <rSty dxfid="1">
      <rpv i="2">_([$$-en-US]* #,##0.00_);_([$$-en-US]* (#,##0.00);_([$$-en-US]* "-"??_);_(@_)</rpv>
    </rSty>
    <rSty dxfid="3"/>
  </richStyles>
</richStyleShee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26" Type="http://schemas.openxmlformats.org/officeDocument/2006/relationships/hyperlink" Target="mailto:juan_barragan@kaltire.com" TargetMode="External"/><Relationship Id="rId21" Type="http://schemas.openxmlformats.org/officeDocument/2006/relationships/hyperlink" Target="mailto:matosalixnadro@gmail.com" TargetMode="External"/><Relationship Id="rId34" Type="http://schemas.openxmlformats.org/officeDocument/2006/relationships/hyperlink" Target="mailto:aldair_perez@kaltire.com" TargetMode="External"/><Relationship Id="rId42" Type="http://schemas.openxmlformats.org/officeDocument/2006/relationships/hyperlink" Target="mailto:andreslozada494@gmail.com" TargetMode="External"/><Relationship Id="rId47" Type="http://schemas.openxmlformats.org/officeDocument/2006/relationships/hyperlink" Target="mailto:jhon.enp@hotmail.com" TargetMode="External"/><Relationship Id="rId50" Type="http://schemas.openxmlformats.org/officeDocument/2006/relationships/hyperlink" Target="mailto:elmaucv69@gmail.com" TargetMode="External"/><Relationship Id="rId55" Type="http://schemas.openxmlformats.org/officeDocument/2006/relationships/hyperlink" Target="mailto:daironcc23@gmail.com" TargetMode="External"/><Relationship Id="rId63" Type="http://schemas.openxmlformats.org/officeDocument/2006/relationships/hyperlink" Target="mailto:marcelarosero95@gmail.com" TargetMode="External"/><Relationship Id="rId7" Type="http://schemas.openxmlformats.org/officeDocument/2006/relationships/hyperlink" Target="mailto:ana_daniela@kaltire.com" TargetMode="External"/><Relationship Id="rId2" Type="http://schemas.openxmlformats.org/officeDocument/2006/relationships/hyperlink" Target="mailto:william_mesa@kaltire.com" TargetMode="External"/><Relationship Id="rId16" Type="http://schemas.openxmlformats.org/officeDocument/2006/relationships/hyperlink" Target="mailto:jhonny_brochero@kaltire.com" TargetMode="External"/><Relationship Id="rId29" Type="http://schemas.openxmlformats.org/officeDocument/2006/relationships/hyperlink" Target="mailto:lizeth_barros@kaltire.com" TargetMode="External"/><Relationship Id="rId11" Type="http://schemas.openxmlformats.org/officeDocument/2006/relationships/hyperlink" Target="mailto:luis_celedon@kaltire.com" TargetMode="External"/><Relationship Id="rId24" Type="http://schemas.openxmlformats.org/officeDocument/2006/relationships/hyperlink" Target="mailto:elias_akle@kaltire.com" TargetMode="External"/><Relationship Id="rId32" Type="http://schemas.openxmlformats.org/officeDocument/2006/relationships/hyperlink" Target="mailto:darwin_jaimes@kaltire.com" TargetMode="External"/><Relationship Id="rId37" Type="http://schemas.openxmlformats.org/officeDocument/2006/relationships/hyperlink" Target="mailto:jeffersonhurtado27@hotmail.com" TargetMode="External"/><Relationship Id="rId40" Type="http://schemas.openxmlformats.org/officeDocument/2006/relationships/hyperlink" Target="mailto:dmma070589@gmail.com" TargetMode="External"/><Relationship Id="rId45" Type="http://schemas.openxmlformats.org/officeDocument/2006/relationships/hyperlink" Target="mailto:ortegatoroan123@gmail.com" TargetMode="External"/><Relationship Id="rId53" Type="http://schemas.openxmlformats.org/officeDocument/2006/relationships/hyperlink" Target="mailto:mazda312019@outlook.es" TargetMode="External"/><Relationship Id="rId58" Type="http://schemas.openxmlformats.org/officeDocument/2006/relationships/hyperlink" Target="mailto:luis2001gomezmontoya@gmail.com" TargetMode="External"/><Relationship Id="rId5" Type="http://schemas.openxmlformats.org/officeDocument/2006/relationships/hyperlink" Target="mailto:martinezperezleonardavid135@gmail.com" TargetMode="External"/><Relationship Id="rId61" Type="http://schemas.openxmlformats.org/officeDocument/2006/relationships/hyperlink" Target="mailto:Roberto_ahumada@hotmail.com" TargetMode="External"/><Relationship Id="rId19" Type="http://schemas.openxmlformats.org/officeDocument/2006/relationships/hyperlink" Target="mailto:diego_zapata@kaltire.com" TargetMode="External"/><Relationship Id="rId14" Type="http://schemas.openxmlformats.org/officeDocument/2006/relationships/hyperlink" Target="mailto:edilbertojimenezbolanos@gmail.com" TargetMode="External"/><Relationship Id="rId22" Type="http://schemas.openxmlformats.org/officeDocument/2006/relationships/hyperlink" Target="mailto:CARLOS_BEJARANO@KALTIRE.COM" TargetMode="External"/><Relationship Id="rId27" Type="http://schemas.openxmlformats.org/officeDocument/2006/relationships/hyperlink" Target="mailto:juan_barragan@kaltire.com" TargetMode="External"/><Relationship Id="rId30" Type="http://schemas.openxmlformats.org/officeDocument/2006/relationships/hyperlink" Target="mailto:luis_consuegra@kaltire.com" TargetMode="External"/><Relationship Id="rId35" Type="http://schemas.openxmlformats.org/officeDocument/2006/relationships/hyperlink" Target="mailto:fernandoestradamartinez8@gmail.com" TargetMode="External"/><Relationship Id="rId43" Type="http://schemas.openxmlformats.org/officeDocument/2006/relationships/hyperlink" Target="mailto:martinezgarcia.kevin2003@gmail.com" TargetMode="External"/><Relationship Id="rId48" Type="http://schemas.openxmlformats.org/officeDocument/2006/relationships/hyperlink" Target="mailto:alejandrobarona18@hotmail.com" TargetMode="External"/><Relationship Id="rId56" Type="http://schemas.openxmlformats.org/officeDocument/2006/relationships/hyperlink" Target="mailto:j.higuita1852@pascualbravo.edu.co" TargetMode="External"/><Relationship Id="rId64" Type="http://schemas.openxmlformats.org/officeDocument/2006/relationships/hyperlink" Target="mailto:maosoriovega135@gmail.com" TargetMode="External"/><Relationship Id="rId8" Type="http://schemas.openxmlformats.org/officeDocument/2006/relationships/hyperlink" Target="mailto:yeinervasquez123@gmail.com" TargetMode="External"/><Relationship Id="rId51" Type="http://schemas.openxmlformats.org/officeDocument/2006/relationships/hyperlink" Target="mailto:erjulivasquez@hotmail.com" TargetMode="External"/><Relationship Id="rId3" Type="http://schemas.openxmlformats.org/officeDocument/2006/relationships/hyperlink" Target="mailto:stefani_vergara@kaltire.com" TargetMode="External"/><Relationship Id="rId12" Type="http://schemas.openxmlformats.org/officeDocument/2006/relationships/hyperlink" Target="mailto:tavosalazarrmos@gmail.com" TargetMode="External"/><Relationship Id="rId17" Type="http://schemas.openxmlformats.org/officeDocument/2006/relationships/hyperlink" Target="mailto:bryan_bravo@kaltire.com" TargetMode="External"/><Relationship Id="rId25" Type="http://schemas.openxmlformats.org/officeDocument/2006/relationships/hyperlink" Target="mailto:jorge_amell@kaltire.com" TargetMode="External"/><Relationship Id="rId33" Type="http://schemas.openxmlformats.org/officeDocument/2006/relationships/hyperlink" Target="mailto:kevin_murillo@kaltire.com" TargetMode="External"/><Relationship Id="rId38" Type="http://schemas.openxmlformats.org/officeDocument/2006/relationships/hyperlink" Target="mailto:jeferson6407@hotmail.com" TargetMode="External"/><Relationship Id="rId46" Type="http://schemas.openxmlformats.org/officeDocument/2006/relationships/hyperlink" Target="mailto:ramosmorenojose4@gmail.com" TargetMode="External"/><Relationship Id="rId59" Type="http://schemas.openxmlformats.org/officeDocument/2006/relationships/hyperlink" Target="mailto:Anpaodylanluis@gmail.com" TargetMode="External"/><Relationship Id="rId20" Type="http://schemas.openxmlformats.org/officeDocument/2006/relationships/hyperlink" Target="mailto:alberto_fodor@kaltire.com" TargetMode="External"/><Relationship Id="rId41" Type="http://schemas.openxmlformats.org/officeDocument/2006/relationships/hyperlink" Target="mailto:juanpabloriascos8@gmail.com" TargetMode="External"/><Relationship Id="rId54" Type="http://schemas.openxmlformats.org/officeDocument/2006/relationships/hyperlink" Target="mailto:anyleen14@gmail.com" TargetMode="External"/><Relationship Id="rId62" Type="http://schemas.openxmlformats.org/officeDocument/2006/relationships/hyperlink" Target="mailto:DarlinsonGomez12@gmail.com" TargetMode="External"/><Relationship Id="rId1" Type="http://schemas.openxmlformats.org/officeDocument/2006/relationships/hyperlink" Target="mailto:piedad_garcia@kaltire.com" TargetMode="External"/><Relationship Id="rId6" Type="http://schemas.openxmlformats.org/officeDocument/2006/relationships/hyperlink" Target="mailto:franklin_fortich@kaltire.com" TargetMode="External"/><Relationship Id="rId15" Type="http://schemas.openxmlformats.org/officeDocument/2006/relationships/hyperlink" Target="mailto:contrerasluismiguel147@gmail.com" TargetMode="External"/><Relationship Id="rId23" Type="http://schemas.openxmlformats.org/officeDocument/2006/relationships/hyperlink" Target="mailto:juan_acosta@kaltire.com" TargetMode="External"/><Relationship Id="rId28" Type="http://schemas.openxmlformats.org/officeDocument/2006/relationships/hyperlink" Target="mailto:valentina_barrios@kaltire.com" TargetMode="External"/><Relationship Id="rId36" Type="http://schemas.openxmlformats.org/officeDocument/2006/relationships/hyperlink" Target="mailto:sipasado@hotmail.com" TargetMode="External"/><Relationship Id="rId49" Type="http://schemas.openxmlformats.org/officeDocument/2006/relationships/hyperlink" Target="mailto:eldannynn1@hotmail.com" TargetMode="External"/><Relationship Id="rId57" Type="http://schemas.openxmlformats.org/officeDocument/2006/relationships/hyperlink" Target="mailto:Alfredozambranosalas025@gmail.com" TargetMode="External"/><Relationship Id="rId10" Type="http://schemas.openxmlformats.org/officeDocument/2006/relationships/hyperlink" Target="mailto:rafaelrojanocuadrado29@hotmail.com" TargetMode="External"/><Relationship Id="rId31" Type="http://schemas.openxmlformats.org/officeDocument/2006/relationships/hyperlink" Target="mailto:andres_estupinan@kaltire.com" TargetMode="External"/><Relationship Id="rId44" Type="http://schemas.openxmlformats.org/officeDocument/2006/relationships/hyperlink" Target="mailto:jefersonochoamoreno@gmail.com" TargetMode="External"/><Relationship Id="rId52" Type="http://schemas.openxmlformats.org/officeDocument/2006/relationships/hyperlink" Target="mailto:arrietayenifer1824@gmail.com" TargetMode="External"/><Relationship Id="rId60" Type="http://schemas.openxmlformats.org/officeDocument/2006/relationships/hyperlink" Target="mailto:andreseloyvargasbarahona@gmail.com" TargetMode="External"/><Relationship Id="rId65" Type="http://schemas.openxmlformats.org/officeDocument/2006/relationships/printerSettings" Target="../printerSettings/printerSettings4.bin"/><Relationship Id="rId4" Type="http://schemas.openxmlformats.org/officeDocument/2006/relationships/hyperlink" Target="mailto:kervinciito@gmail.com" TargetMode="External"/><Relationship Id="rId9" Type="http://schemas.openxmlformats.org/officeDocument/2006/relationships/hyperlink" Target="mailto:ramirezsabogal.leo@gmail.com" TargetMode="External"/><Relationship Id="rId13" Type="http://schemas.openxmlformats.org/officeDocument/2006/relationships/hyperlink" Target="mailto:juancho-1927@hotmail.com" TargetMode="External"/><Relationship Id="rId18" Type="http://schemas.openxmlformats.org/officeDocument/2006/relationships/hyperlink" Target="mailto:hernan_arias@kaltire.com" TargetMode="External"/><Relationship Id="rId39" Type="http://schemas.openxmlformats.org/officeDocument/2006/relationships/hyperlink" Target="mailto:duvamorales18@gmail.com" TargetMode="Externa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3"/>
  <dimension ref="B3:C14"/>
  <sheetViews>
    <sheetView workbookViewId="0">
      <selection activeCell="B14" sqref="B14"/>
    </sheetView>
  </sheetViews>
  <sheetFormatPr baseColWidth="10" defaultColWidth="11.453125" defaultRowHeight="14.5" x14ac:dyDescent="0.35"/>
  <cols>
    <col min="2" max="2" width="15.54296875" style="24" bestFit="1" customWidth="1"/>
  </cols>
  <sheetData>
    <row r="3" spans="2:3" x14ac:dyDescent="0.35">
      <c r="B3" s="24">
        <v>11328600</v>
      </c>
    </row>
    <row r="4" spans="2:3" x14ac:dyDescent="0.35">
      <c r="B4" s="24">
        <v>81126600</v>
      </c>
    </row>
    <row r="5" spans="2:3" x14ac:dyDescent="0.35">
      <c r="B5" s="24">
        <f>+B3+B4</f>
        <v>92455200</v>
      </c>
      <c r="C5">
        <f>+B5/13</f>
        <v>7111938.461538462</v>
      </c>
    </row>
    <row r="6" spans="2:3" x14ac:dyDescent="0.35">
      <c r="B6" s="24">
        <f>+B5/390</f>
        <v>237064.61538461538</v>
      </c>
    </row>
    <row r="7" spans="2:3" x14ac:dyDescent="0.35">
      <c r="B7" s="24">
        <f>+B6*30</f>
        <v>7111938.461538461</v>
      </c>
    </row>
    <row r="8" spans="2:3" x14ac:dyDescent="0.35">
      <c r="B8" s="24">
        <f>+B7*12</f>
        <v>85343261.538461536</v>
      </c>
    </row>
    <row r="9" spans="2:3" x14ac:dyDescent="0.35">
      <c r="B9" s="25">
        <f>+B8*10/100</f>
        <v>8534326.153846154</v>
      </c>
    </row>
    <row r="12" spans="2:3" x14ac:dyDescent="0.35">
      <c r="B12" s="24">
        <v>31859</v>
      </c>
    </row>
    <row r="13" spans="2:3" x14ac:dyDescent="0.35">
      <c r="B13" s="24">
        <f>+B12*12</f>
        <v>382308</v>
      </c>
    </row>
    <row r="14" spans="2:3" x14ac:dyDescent="0.35">
      <c r="B14" s="24">
        <f>+B13*32</f>
        <v>12233856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 filterMode="1"/>
  <dimension ref="A1:Z297"/>
  <sheetViews>
    <sheetView zoomScale="85" zoomScaleNormal="85" workbookViewId="0">
      <pane xSplit="4" ySplit="4" topLeftCell="E211" activePane="bottomRight" state="frozen"/>
      <selection pane="topRight" activeCell="E1" sqref="E1"/>
      <selection pane="bottomLeft" activeCell="A5" sqref="A5"/>
      <selection pane="bottomRight" activeCell="D238" sqref="A1:Z297"/>
    </sheetView>
  </sheetViews>
  <sheetFormatPr baseColWidth="10" defaultColWidth="11.453125" defaultRowHeight="13" x14ac:dyDescent="0.3"/>
  <cols>
    <col min="1" max="1" width="5.453125" style="1" bestFit="1" customWidth="1"/>
    <col min="2" max="2" width="16.26953125" style="1" bestFit="1" customWidth="1"/>
    <col min="3" max="3" width="19.54296875" style="1" customWidth="1"/>
    <col min="4" max="4" width="39.26953125" style="6" bestFit="1" customWidth="1"/>
    <col min="5" max="5" width="9.26953125" style="4" customWidth="1"/>
    <col min="6" max="6" width="37.54296875" style="4" bestFit="1" customWidth="1"/>
    <col min="7" max="7" width="25.54296875" style="1" bestFit="1" customWidth="1"/>
    <col min="8" max="8" width="13.26953125" style="1" bestFit="1" customWidth="1"/>
    <col min="9" max="9" width="16.1796875" style="1" bestFit="1" customWidth="1"/>
    <col min="10" max="10" width="15.1796875" style="1" bestFit="1" customWidth="1"/>
    <col min="11" max="11" width="25.1796875" style="1" customWidth="1"/>
    <col min="12" max="12" width="13.453125" style="2" bestFit="1" customWidth="1"/>
    <col min="13" max="13" width="16.1796875" style="1" bestFit="1" customWidth="1"/>
    <col min="14" max="14" width="35.1796875" style="1" bestFit="1" customWidth="1"/>
    <col min="15" max="15" width="21.453125" style="1" bestFit="1" customWidth="1"/>
    <col min="16" max="16" width="35" style="1" bestFit="1" customWidth="1"/>
    <col min="17" max="17" width="10.1796875" style="5" bestFit="1" customWidth="1"/>
    <col min="18" max="18" width="15.54296875" style="1" bestFit="1" customWidth="1"/>
    <col min="19" max="19" width="28.1796875" style="1" bestFit="1" customWidth="1"/>
    <col min="20" max="20" width="12.1796875" style="1" bestFit="1" customWidth="1"/>
    <col min="21" max="21" width="29.54296875" style="1" bestFit="1" customWidth="1"/>
    <col min="22" max="22" width="15.26953125" style="1" bestFit="1" customWidth="1"/>
    <col min="23" max="23" width="13.1796875" style="1" bestFit="1" customWidth="1"/>
    <col min="24" max="24" width="13.54296875" style="1" bestFit="1" customWidth="1"/>
    <col min="25" max="25" width="18.453125" style="15" customWidth="1"/>
    <col min="26" max="16384" width="11.453125" style="15"/>
  </cols>
  <sheetData>
    <row r="1" spans="1:26" ht="18.75" customHeight="1" x14ac:dyDescent="0.3">
      <c r="K1" s="2"/>
    </row>
    <row r="2" spans="1:26" ht="24" customHeight="1" x14ac:dyDescent="0.3">
      <c r="A2" s="3"/>
      <c r="B2" s="3"/>
      <c r="C2" s="16" t="s">
        <v>0</v>
      </c>
      <c r="E2" s="17"/>
      <c r="M2" s="29">
        <f>+M28</f>
        <v>8581200</v>
      </c>
      <c r="N2" s="1">
        <f>+M10/30*8</f>
        <v>1869840</v>
      </c>
    </row>
    <row r="3" spans="1:26" ht="19.5" customHeight="1" x14ac:dyDescent="0.35">
      <c r="A3"/>
      <c r="B3"/>
      <c r="C3"/>
      <c r="D3"/>
      <c r="E3" s="7"/>
      <c r="F3"/>
      <c r="G3"/>
      <c r="H3"/>
      <c r="I3"/>
      <c r="J3"/>
      <c r="K3"/>
      <c r="L3"/>
      <c r="M3" s="8">
        <f>+M2/781242</f>
        <v>10.984048476656401</v>
      </c>
      <c r="N3"/>
      <c r="O3"/>
      <c r="P3"/>
      <c r="Q3"/>
      <c r="R3" s="9"/>
      <c r="S3"/>
      <c r="T3"/>
      <c r="U3"/>
      <c r="V3"/>
      <c r="W3"/>
      <c r="X3" s="10">
        <f ca="1">+TODAY()</f>
        <v>45702</v>
      </c>
    </row>
    <row r="4" spans="1:26" s="22" customFormat="1" ht="25.5" customHeight="1" x14ac:dyDescent="0.35">
      <c r="A4" s="21" t="s">
        <v>1</v>
      </c>
      <c r="B4" s="21" t="s">
        <v>2</v>
      </c>
      <c r="C4" s="21" t="s">
        <v>3</v>
      </c>
      <c r="D4" s="21" t="s">
        <v>4</v>
      </c>
      <c r="E4" s="21" t="s">
        <v>5</v>
      </c>
      <c r="F4" s="21" t="s">
        <v>6</v>
      </c>
      <c r="G4" s="21" t="s">
        <v>7</v>
      </c>
      <c r="H4" s="21" t="s">
        <v>8</v>
      </c>
      <c r="I4" s="21" t="s">
        <v>9</v>
      </c>
      <c r="J4" s="21" t="s">
        <v>10</v>
      </c>
      <c r="K4" s="21" t="s">
        <v>11</v>
      </c>
      <c r="L4" s="21" t="s">
        <v>12</v>
      </c>
      <c r="M4" s="21" t="s">
        <v>13</v>
      </c>
      <c r="N4" s="21" t="s">
        <v>14</v>
      </c>
      <c r="O4" s="21" t="s">
        <v>15</v>
      </c>
      <c r="P4" s="21" t="s">
        <v>16</v>
      </c>
      <c r="Q4" s="21" t="s">
        <v>17</v>
      </c>
      <c r="R4" s="21" t="s">
        <v>18</v>
      </c>
      <c r="S4" s="21" t="s">
        <v>19</v>
      </c>
      <c r="T4" s="21" t="s">
        <v>20</v>
      </c>
      <c r="U4" s="21" t="s">
        <v>21</v>
      </c>
      <c r="V4" s="21" t="s">
        <v>22</v>
      </c>
      <c r="W4" s="21" t="s">
        <v>23</v>
      </c>
      <c r="X4" s="21" t="s">
        <v>24</v>
      </c>
    </row>
    <row r="5" spans="1:26" ht="15" customHeight="1" x14ac:dyDescent="0.35">
      <c r="A5" s="19">
        <v>1</v>
      </c>
      <c r="B5" s="19">
        <v>1119838815</v>
      </c>
      <c r="C5" s="12" t="s">
        <v>25</v>
      </c>
      <c r="D5" s="23" t="s">
        <v>26</v>
      </c>
      <c r="E5" s="18" t="s">
        <v>27</v>
      </c>
      <c r="F5" s="12" t="s">
        <v>28</v>
      </c>
      <c r="G5" s="12" t="s">
        <v>25</v>
      </c>
      <c r="H5" s="12"/>
      <c r="I5" s="13">
        <v>34070</v>
      </c>
      <c r="J5" s="12">
        <v>1634</v>
      </c>
      <c r="K5" s="12" t="s">
        <v>29</v>
      </c>
      <c r="L5" s="13">
        <v>42982</v>
      </c>
      <c r="M5" s="19">
        <v>2069100</v>
      </c>
      <c r="N5" s="12" t="s">
        <v>30</v>
      </c>
      <c r="O5" s="12" t="s">
        <v>31</v>
      </c>
      <c r="P5" s="12" t="s">
        <v>32</v>
      </c>
      <c r="Q5" s="12">
        <v>13</v>
      </c>
      <c r="R5" s="14">
        <v>6140200042117</v>
      </c>
      <c r="S5" s="12" t="s">
        <v>33</v>
      </c>
      <c r="T5" s="13" t="s">
        <v>34</v>
      </c>
      <c r="U5" s="13" t="s">
        <v>35</v>
      </c>
      <c r="V5" s="12">
        <v>6.96</v>
      </c>
      <c r="W5" s="12">
        <v>1</v>
      </c>
      <c r="X5" s="12"/>
      <c r="Z5" s="15" t="str">
        <f>+VLOOKUP(B5,'ACTIVOS KAL TIRE 2019'!$B:$D,3,0)</f>
        <v>ACOSTA MAESTRE JAVIER ANDRES</v>
      </c>
    </row>
    <row r="6" spans="1:26" ht="15" hidden="1" customHeight="1" x14ac:dyDescent="0.35">
      <c r="A6" s="19">
        <f t="shared" ref="A6:A37" si="0">+A5+1</f>
        <v>2</v>
      </c>
      <c r="B6" s="19">
        <v>1094275893</v>
      </c>
      <c r="C6" s="12" t="s">
        <v>36</v>
      </c>
      <c r="D6" s="23" t="s">
        <v>37</v>
      </c>
      <c r="E6" s="18" t="s">
        <v>27</v>
      </c>
      <c r="F6" s="12" t="s">
        <v>38</v>
      </c>
      <c r="G6" s="12" t="s">
        <v>39</v>
      </c>
      <c r="H6" s="12">
        <v>3188781450</v>
      </c>
      <c r="I6" s="13">
        <v>34991</v>
      </c>
      <c r="J6" s="12">
        <v>1634</v>
      </c>
      <c r="K6" s="12" t="s">
        <v>29</v>
      </c>
      <c r="L6" s="13">
        <v>43483</v>
      </c>
      <c r="M6" s="19">
        <v>828116</v>
      </c>
      <c r="N6" s="12" t="s">
        <v>40</v>
      </c>
      <c r="O6" s="12" t="s">
        <v>41</v>
      </c>
      <c r="P6" s="12" t="s">
        <v>42</v>
      </c>
      <c r="Q6" s="12">
        <v>13</v>
      </c>
      <c r="R6" s="14">
        <v>6140200066546</v>
      </c>
      <c r="S6" s="12" t="s">
        <v>43</v>
      </c>
      <c r="T6" s="13">
        <v>43663</v>
      </c>
      <c r="U6" s="13"/>
      <c r="V6" s="12">
        <v>6.96</v>
      </c>
      <c r="W6" s="12">
        <v>0</v>
      </c>
      <c r="X6" s="12">
        <f ca="1">+DAYS360(L6,$X$3,0)</f>
        <v>2186</v>
      </c>
      <c r="Z6" s="15" t="e">
        <f>+VLOOKUP(B6,'ACTIVOS KAL TIRE 2019'!$B:$D,3,0)</f>
        <v>#N/A</v>
      </c>
    </row>
    <row r="7" spans="1:26" ht="15" customHeight="1" x14ac:dyDescent="0.35">
      <c r="A7" s="11">
        <f t="shared" si="0"/>
        <v>3</v>
      </c>
      <c r="B7" s="19">
        <v>1048271992</v>
      </c>
      <c r="C7" s="12" t="s">
        <v>44</v>
      </c>
      <c r="D7" s="23" t="s">
        <v>45</v>
      </c>
      <c r="E7" s="18" t="s">
        <v>27</v>
      </c>
      <c r="F7" s="12" t="s">
        <v>46</v>
      </c>
      <c r="G7" s="12" t="s">
        <v>47</v>
      </c>
      <c r="H7" s="12">
        <v>3007241752</v>
      </c>
      <c r="I7" s="13">
        <v>32172</v>
      </c>
      <c r="J7" s="12">
        <v>1692</v>
      </c>
      <c r="K7" s="12" t="s">
        <v>48</v>
      </c>
      <c r="L7" s="13">
        <v>43376</v>
      </c>
      <c r="M7" s="19">
        <v>1500000</v>
      </c>
      <c r="N7" s="12" t="s">
        <v>49</v>
      </c>
      <c r="O7" s="12" t="s">
        <v>31</v>
      </c>
      <c r="P7" s="12" t="s">
        <v>50</v>
      </c>
      <c r="Q7" s="12">
        <v>13</v>
      </c>
      <c r="R7" s="14">
        <v>4610200187056</v>
      </c>
      <c r="S7" s="12" t="s">
        <v>51</v>
      </c>
      <c r="T7" s="13" t="s">
        <v>34</v>
      </c>
      <c r="U7" s="13" t="s">
        <v>35</v>
      </c>
      <c r="V7" s="12">
        <v>6.96</v>
      </c>
      <c r="W7" s="12">
        <v>0</v>
      </c>
      <c r="X7" s="12"/>
      <c r="Z7" s="15" t="str">
        <f>+VLOOKUP(B7,'ACTIVOS KAL TIRE 2019'!$B:$D,3,0)</f>
        <v>AGUDELO MENESES JOSE DAVID</v>
      </c>
    </row>
    <row r="8" spans="1:26" ht="15" hidden="1" customHeight="1" x14ac:dyDescent="0.35">
      <c r="A8" s="11">
        <f t="shared" si="0"/>
        <v>4</v>
      </c>
      <c r="B8" s="11">
        <v>1140893828</v>
      </c>
      <c r="C8" s="12" t="s">
        <v>52</v>
      </c>
      <c r="D8" s="23" t="s">
        <v>53</v>
      </c>
      <c r="E8" s="18" t="s">
        <v>27</v>
      </c>
      <c r="F8" s="12" t="s">
        <v>54</v>
      </c>
      <c r="G8" s="12" t="s">
        <v>52</v>
      </c>
      <c r="H8" s="12">
        <v>3023727190</v>
      </c>
      <c r="I8" s="13">
        <v>35638</v>
      </c>
      <c r="J8" s="12">
        <v>1614</v>
      </c>
      <c r="K8" s="12" t="s">
        <v>55</v>
      </c>
      <c r="L8" s="13">
        <v>43488</v>
      </c>
      <c r="M8" s="19">
        <v>828116</v>
      </c>
      <c r="N8" s="12" t="s">
        <v>49</v>
      </c>
      <c r="O8" s="12" t="s">
        <v>41</v>
      </c>
      <c r="P8" s="12" t="s">
        <v>56</v>
      </c>
      <c r="Q8" s="12">
        <v>13</v>
      </c>
      <c r="R8" s="14">
        <v>3480200220971</v>
      </c>
      <c r="S8" s="12" t="s">
        <v>43</v>
      </c>
      <c r="T8" s="13">
        <v>43303</v>
      </c>
      <c r="U8" s="13"/>
      <c r="V8" s="12">
        <v>6.96</v>
      </c>
      <c r="W8" s="12">
        <v>0</v>
      </c>
      <c r="X8" s="12">
        <f ca="1">+DAYS360(L8,$X$3,0)</f>
        <v>2181</v>
      </c>
      <c r="Z8" s="15" t="e">
        <f>+VLOOKUP(B8,'ACTIVOS KAL TIRE 2019'!$B:$D,3,0)</f>
        <v>#N/A</v>
      </c>
    </row>
    <row r="9" spans="1:26" ht="15" customHeight="1" x14ac:dyDescent="0.35">
      <c r="A9" s="11">
        <f t="shared" si="0"/>
        <v>5</v>
      </c>
      <c r="B9" s="11">
        <v>16280800</v>
      </c>
      <c r="C9" s="12" t="s">
        <v>57</v>
      </c>
      <c r="D9" s="23" t="s">
        <v>58</v>
      </c>
      <c r="E9" s="18" t="s">
        <v>27</v>
      </c>
      <c r="F9" s="12" t="s">
        <v>59</v>
      </c>
      <c r="G9" s="12" t="s">
        <v>57</v>
      </c>
      <c r="H9" s="12">
        <v>3206262253</v>
      </c>
      <c r="I9" s="13">
        <v>24522</v>
      </c>
      <c r="J9" s="12">
        <v>1624</v>
      </c>
      <c r="K9" s="12" t="s">
        <v>60</v>
      </c>
      <c r="L9" s="13">
        <v>41944</v>
      </c>
      <c r="M9" s="19">
        <v>1102700</v>
      </c>
      <c r="N9" s="12" t="s">
        <v>61</v>
      </c>
      <c r="O9" s="12" t="s">
        <v>62</v>
      </c>
      <c r="P9" s="12" t="s">
        <v>63</v>
      </c>
      <c r="Q9" s="12">
        <v>13</v>
      </c>
      <c r="R9" s="14">
        <v>6900200333463</v>
      </c>
      <c r="S9" s="12" t="s">
        <v>64</v>
      </c>
      <c r="T9" s="13" t="s">
        <v>34</v>
      </c>
      <c r="U9" s="12" t="s">
        <v>35</v>
      </c>
      <c r="V9" s="12">
        <v>6.96</v>
      </c>
      <c r="W9" s="12">
        <v>0</v>
      </c>
      <c r="X9" s="12"/>
      <c r="Z9" s="15" t="str">
        <f>+VLOOKUP(B9,'ACTIVOS KAL TIRE 2019'!$B:$D,3,0)</f>
        <v>AGUIRRE PAEZ JAVIER ALEJANDRO</v>
      </c>
    </row>
    <row r="10" spans="1:26" ht="15" customHeight="1" x14ac:dyDescent="0.35">
      <c r="A10" s="11">
        <f t="shared" si="0"/>
        <v>6</v>
      </c>
      <c r="B10" s="11">
        <v>22523657</v>
      </c>
      <c r="C10" s="12" t="s">
        <v>52</v>
      </c>
      <c r="D10" s="23" t="s">
        <v>65</v>
      </c>
      <c r="E10" s="18" t="s">
        <v>66</v>
      </c>
      <c r="F10" s="12" t="s">
        <v>67</v>
      </c>
      <c r="G10" s="12" t="s">
        <v>52</v>
      </c>
      <c r="H10" s="12">
        <v>3044536</v>
      </c>
      <c r="I10" s="13">
        <v>29580</v>
      </c>
      <c r="J10" s="12">
        <v>1694</v>
      </c>
      <c r="K10" s="12" t="s">
        <v>68</v>
      </c>
      <c r="L10" s="13">
        <v>40984</v>
      </c>
      <c r="M10" s="19">
        <v>7011900</v>
      </c>
      <c r="N10" s="12" t="s">
        <v>69</v>
      </c>
      <c r="O10" s="12" t="s">
        <v>31</v>
      </c>
      <c r="P10" s="12" t="s">
        <v>70</v>
      </c>
      <c r="Q10" s="12">
        <v>13</v>
      </c>
      <c r="R10" s="14">
        <v>920200246255</v>
      </c>
      <c r="S10" s="12" t="s">
        <v>51</v>
      </c>
      <c r="T10" s="13" t="s">
        <v>34</v>
      </c>
      <c r="U10" s="12" t="s">
        <v>35</v>
      </c>
      <c r="V10" s="12">
        <v>4.3499999999999996</v>
      </c>
      <c r="W10" s="12">
        <v>0</v>
      </c>
      <c r="X10" s="12"/>
      <c r="Z10" s="15" t="e">
        <f>+VLOOKUP(B10,'ACTIVOS KAL TIRE 2019'!$B:$D,3,0)</f>
        <v>#N/A</v>
      </c>
    </row>
    <row r="11" spans="1:26" ht="15" customHeight="1" x14ac:dyDescent="0.35">
      <c r="A11" s="11">
        <f t="shared" si="0"/>
        <v>7</v>
      </c>
      <c r="B11" s="11">
        <v>91521926</v>
      </c>
      <c r="C11" s="12" t="s">
        <v>71</v>
      </c>
      <c r="D11" s="12" t="s">
        <v>72</v>
      </c>
      <c r="E11" s="18" t="s">
        <v>27</v>
      </c>
      <c r="F11" s="12" t="s">
        <v>73</v>
      </c>
      <c r="G11" s="12" t="s">
        <v>74</v>
      </c>
      <c r="H11" s="12"/>
      <c r="I11" s="13">
        <v>30508</v>
      </c>
      <c r="J11" s="12">
        <v>1634</v>
      </c>
      <c r="K11" s="12" t="s">
        <v>29</v>
      </c>
      <c r="L11" s="13">
        <v>41030</v>
      </c>
      <c r="M11" s="19">
        <v>6572200</v>
      </c>
      <c r="N11" s="12" t="s">
        <v>75</v>
      </c>
      <c r="O11" s="12" t="s">
        <v>31</v>
      </c>
      <c r="P11" s="12" t="s">
        <v>76</v>
      </c>
      <c r="Q11" s="12">
        <v>13</v>
      </c>
      <c r="R11" s="14">
        <v>9690200017367</v>
      </c>
      <c r="S11" s="12" t="s">
        <v>77</v>
      </c>
      <c r="T11" s="13" t="s">
        <v>34</v>
      </c>
      <c r="U11" s="12" t="s">
        <v>78</v>
      </c>
      <c r="V11" s="12">
        <v>6.96</v>
      </c>
      <c r="W11" s="12">
        <v>0</v>
      </c>
      <c r="X11" s="12"/>
      <c r="Z11" s="15" t="str">
        <f>+VLOOKUP(B11,'ACTIVOS KAL TIRE 2019'!$B:$D,3,0)</f>
        <v>ALVARADO PLATA ERLIM ANIBAL</v>
      </c>
    </row>
    <row r="12" spans="1:26" ht="15" customHeight="1" x14ac:dyDescent="0.35">
      <c r="A12" s="11">
        <f t="shared" si="0"/>
        <v>8</v>
      </c>
      <c r="B12" s="11">
        <v>80849983</v>
      </c>
      <c r="C12" s="12" t="s">
        <v>79</v>
      </c>
      <c r="D12" s="12" t="s">
        <v>80</v>
      </c>
      <c r="E12" s="18" t="s">
        <v>27</v>
      </c>
      <c r="F12" s="12" t="s">
        <v>81</v>
      </c>
      <c r="G12" s="12" t="s">
        <v>52</v>
      </c>
      <c r="H12" s="12">
        <v>3163420671</v>
      </c>
      <c r="I12" s="13">
        <v>30862</v>
      </c>
      <c r="J12" s="12">
        <v>1634</v>
      </c>
      <c r="K12" s="12" t="s">
        <v>29</v>
      </c>
      <c r="L12" s="13">
        <v>40345</v>
      </c>
      <c r="M12" s="19">
        <v>4540500</v>
      </c>
      <c r="N12" s="12" t="s">
        <v>69</v>
      </c>
      <c r="O12" s="12" t="s">
        <v>31</v>
      </c>
      <c r="P12" s="12" t="s">
        <v>82</v>
      </c>
      <c r="Q12" s="12">
        <v>13</v>
      </c>
      <c r="R12" s="14">
        <v>3160200208305</v>
      </c>
      <c r="S12" s="12" t="s">
        <v>51</v>
      </c>
      <c r="T12" s="13" t="s">
        <v>34</v>
      </c>
      <c r="U12" s="12" t="s">
        <v>78</v>
      </c>
      <c r="V12" s="12">
        <v>6.96</v>
      </c>
      <c r="W12" s="12">
        <v>0</v>
      </c>
      <c r="X12" s="12"/>
      <c r="Z12" s="15" t="str">
        <f>+VLOOKUP(B12,'ACTIVOS KAL TIRE 2019'!$B:$D,3,0)</f>
        <v>ALVAREZ ANAYA LUIS FERNANDO</v>
      </c>
    </row>
    <row r="13" spans="1:26" ht="15" customHeight="1" x14ac:dyDescent="0.35">
      <c r="A13" s="11">
        <f t="shared" si="0"/>
        <v>9</v>
      </c>
      <c r="B13" s="11">
        <v>1091678711</v>
      </c>
      <c r="C13" s="12" t="s">
        <v>83</v>
      </c>
      <c r="D13" s="12" t="s">
        <v>84</v>
      </c>
      <c r="E13" s="18" t="s">
        <v>27</v>
      </c>
      <c r="F13" s="12" t="s">
        <v>85</v>
      </c>
      <c r="G13" s="12" t="s">
        <v>86</v>
      </c>
      <c r="H13" s="12">
        <v>3157460691</v>
      </c>
      <c r="I13" s="13">
        <v>35644</v>
      </c>
      <c r="J13" s="12">
        <v>1634</v>
      </c>
      <c r="K13" s="12" t="s">
        <v>29</v>
      </c>
      <c r="L13" s="13">
        <v>43382</v>
      </c>
      <c r="M13" s="19">
        <v>1187700</v>
      </c>
      <c r="N13" s="12" t="s">
        <v>87</v>
      </c>
      <c r="O13" s="12" t="s">
        <v>62</v>
      </c>
      <c r="P13" s="12" t="s">
        <v>88</v>
      </c>
      <c r="Q13" s="12">
        <v>13</v>
      </c>
      <c r="R13" s="14">
        <v>6140200037232</v>
      </c>
      <c r="S13" s="12" t="s">
        <v>77</v>
      </c>
      <c r="T13" s="13" t="s">
        <v>34</v>
      </c>
      <c r="U13" s="12" t="s">
        <v>35</v>
      </c>
      <c r="V13" s="12">
        <v>6.96</v>
      </c>
      <c r="W13" s="12">
        <v>1</v>
      </c>
      <c r="X13" s="12"/>
      <c r="Z13" s="15" t="str">
        <f>+VLOOKUP(B13,'ACTIVOS KAL TIRE 2019'!$B:$D,3,0)</f>
        <v>ALVAREZ ORTIZ RAFAEL DAVID</v>
      </c>
    </row>
    <row r="14" spans="1:26" ht="15" customHeight="1" x14ac:dyDescent="0.35">
      <c r="A14" s="11">
        <f t="shared" si="0"/>
        <v>10</v>
      </c>
      <c r="B14" s="11">
        <v>1065601898</v>
      </c>
      <c r="C14" s="12" t="s">
        <v>74</v>
      </c>
      <c r="D14" s="12" t="s">
        <v>89</v>
      </c>
      <c r="E14" s="18" t="s">
        <v>27</v>
      </c>
      <c r="F14" s="12" t="s">
        <v>90</v>
      </c>
      <c r="G14" s="12" t="s">
        <v>74</v>
      </c>
      <c r="H14" s="12">
        <v>320516646</v>
      </c>
      <c r="I14" s="13">
        <v>32529</v>
      </c>
      <c r="J14" s="12">
        <v>1612</v>
      </c>
      <c r="K14" s="12" t="s">
        <v>91</v>
      </c>
      <c r="L14" s="13">
        <v>41640</v>
      </c>
      <c r="M14" s="19">
        <v>5000000</v>
      </c>
      <c r="N14" s="12" t="s">
        <v>30</v>
      </c>
      <c r="O14" s="12" t="s">
        <v>31</v>
      </c>
      <c r="P14" s="12" t="s">
        <v>92</v>
      </c>
      <c r="Q14" s="12">
        <v>13</v>
      </c>
      <c r="R14" s="14">
        <v>5100200155534</v>
      </c>
      <c r="S14" s="12" t="s">
        <v>77</v>
      </c>
      <c r="T14" s="13" t="s">
        <v>34</v>
      </c>
      <c r="U14" s="12" t="s">
        <v>35</v>
      </c>
      <c r="V14" s="12">
        <v>6.96</v>
      </c>
      <c r="W14" s="12">
        <v>0</v>
      </c>
      <c r="X14" s="12"/>
      <c r="Z14" s="15" t="str">
        <f>+VLOOKUP(B14,'ACTIVOS KAL TIRE 2019'!$B:$D,3,0)</f>
        <v>ANGARITA ROJAS JORGE LUIS</v>
      </c>
    </row>
    <row r="15" spans="1:26" ht="15" customHeight="1" x14ac:dyDescent="0.35">
      <c r="A15" s="11">
        <f t="shared" si="0"/>
        <v>11</v>
      </c>
      <c r="B15" s="11">
        <v>94470525</v>
      </c>
      <c r="C15" s="12" t="s">
        <v>93</v>
      </c>
      <c r="D15" s="12" t="s">
        <v>94</v>
      </c>
      <c r="E15" s="18" t="s">
        <v>27</v>
      </c>
      <c r="F15" s="12" t="s">
        <v>95</v>
      </c>
      <c r="G15" s="12" t="s">
        <v>93</v>
      </c>
      <c r="H15" s="12">
        <v>3148857297</v>
      </c>
      <c r="I15" s="13">
        <v>29633</v>
      </c>
      <c r="J15" s="12">
        <v>1624</v>
      </c>
      <c r="K15" s="12" t="s">
        <v>60</v>
      </c>
      <c r="L15" s="13">
        <v>41579</v>
      </c>
      <c r="M15" s="19">
        <v>1102700</v>
      </c>
      <c r="N15" s="12" t="s">
        <v>75</v>
      </c>
      <c r="O15" s="12" t="s">
        <v>31</v>
      </c>
      <c r="P15" s="12" t="s">
        <v>63</v>
      </c>
      <c r="Q15" s="12">
        <v>13</v>
      </c>
      <c r="R15" s="14">
        <v>6900200300389</v>
      </c>
      <c r="S15" s="12" t="s">
        <v>64</v>
      </c>
      <c r="T15" s="13" t="s">
        <v>34</v>
      </c>
      <c r="U15" s="12" t="s">
        <v>35</v>
      </c>
      <c r="V15" s="12">
        <v>6.96</v>
      </c>
      <c r="W15" s="12">
        <v>0</v>
      </c>
      <c r="X15" s="12"/>
      <c r="Z15" s="15" t="str">
        <f>+VLOOKUP(B15,'ACTIVOS KAL TIRE 2019'!$B:$D,3,0)</f>
        <v>ANGULO LENIS HEBERT BORIS</v>
      </c>
    </row>
    <row r="16" spans="1:26" ht="15" customHeight="1" x14ac:dyDescent="0.35">
      <c r="A16" s="11">
        <f t="shared" si="0"/>
        <v>12</v>
      </c>
      <c r="B16" s="11">
        <v>1082864837</v>
      </c>
      <c r="C16" s="12" t="s">
        <v>96</v>
      </c>
      <c r="D16" s="12" t="s">
        <v>97</v>
      </c>
      <c r="E16" s="18" t="s">
        <v>66</v>
      </c>
      <c r="F16" s="12" t="s">
        <v>98</v>
      </c>
      <c r="G16" s="12" t="s">
        <v>74</v>
      </c>
      <c r="H16" s="12">
        <v>5838126</v>
      </c>
      <c r="I16" s="13">
        <v>31998</v>
      </c>
      <c r="J16" s="12">
        <v>1638</v>
      </c>
      <c r="K16" s="12" t="s">
        <v>99</v>
      </c>
      <c r="L16" s="13">
        <v>42590</v>
      </c>
      <c r="M16" s="19">
        <v>1600000</v>
      </c>
      <c r="N16" s="12" t="s">
        <v>30</v>
      </c>
      <c r="O16" s="12" t="s">
        <v>100</v>
      </c>
      <c r="P16" s="12" t="s">
        <v>101</v>
      </c>
      <c r="Q16" s="12">
        <v>13</v>
      </c>
      <c r="R16" s="14">
        <v>5100200196272</v>
      </c>
      <c r="S16" s="12" t="s">
        <v>77</v>
      </c>
      <c r="T16" s="13" t="s">
        <v>34</v>
      </c>
      <c r="U16" s="12" t="s">
        <v>35</v>
      </c>
      <c r="V16" s="12">
        <v>6.96</v>
      </c>
      <c r="W16" s="12">
        <v>0</v>
      </c>
      <c r="X16" s="12"/>
      <c r="Z16" s="15" t="str">
        <f>+VLOOKUP(B16,'ACTIVOS KAL TIRE 2019'!$B:$D,3,0)</f>
        <v>ARAUJO BOHORQUEZ CLARETH VIRGINIA</v>
      </c>
    </row>
    <row r="17" spans="1:26" ht="15" customHeight="1" x14ac:dyDescent="0.35">
      <c r="A17" s="11">
        <f t="shared" si="0"/>
        <v>13</v>
      </c>
      <c r="B17" s="11">
        <v>1118807428</v>
      </c>
      <c r="C17" s="12" t="s">
        <v>102</v>
      </c>
      <c r="D17" s="12" t="s">
        <v>103</v>
      </c>
      <c r="E17" s="18" t="s">
        <v>27</v>
      </c>
      <c r="F17" s="12" t="s">
        <v>104</v>
      </c>
      <c r="G17" s="12" t="s">
        <v>102</v>
      </c>
      <c r="H17" s="12">
        <v>3116832968</v>
      </c>
      <c r="I17" s="13">
        <v>31813</v>
      </c>
      <c r="J17" s="12">
        <v>1634</v>
      </c>
      <c r="K17" s="12" t="s">
        <v>29</v>
      </c>
      <c r="L17" s="13">
        <v>41655</v>
      </c>
      <c r="M17" s="19">
        <v>2205000</v>
      </c>
      <c r="N17" s="12" t="s">
        <v>30</v>
      </c>
      <c r="O17" s="12" t="s">
        <v>62</v>
      </c>
      <c r="P17" s="12" t="s">
        <v>105</v>
      </c>
      <c r="Q17" s="12">
        <v>13</v>
      </c>
      <c r="R17" s="14">
        <v>260200125757</v>
      </c>
      <c r="S17" s="12" t="s">
        <v>33</v>
      </c>
      <c r="T17" s="13" t="s">
        <v>34</v>
      </c>
      <c r="U17" s="12" t="s">
        <v>35</v>
      </c>
      <c r="V17" s="12">
        <v>6.96</v>
      </c>
      <c r="W17" s="12">
        <v>1</v>
      </c>
      <c r="X17" s="12"/>
      <c r="Z17" s="15" t="str">
        <f>+VLOOKUP(B17,'ACTIVOS KAL TIRE 2019'!$B:$D,3,0)</f>
        <v>AREVALO PALMEZANO FREDDY JAVIER</v>
      </c>
    </row>
    <row r="18" spans="1:26" ht="15" customHeight="1" x14ac:dyDescent="0.35">
      <c r="A18" s="11">
        <f t="shared" si="0"/>
        <v>14</v>
      </c>
      <c r="B18" s="11">
        <v>77181593</v>
      </c>
      <c r="C18" s="12" t="s">
        <v>74</v>
      </c>
      <c r="D18" s="12" t="s">
        <v>106</v>
      </c>
      <c r="E18" s="18" t="s">
        <v>27</v>
      </c>
      <c r="F18" s="12" t="s">
        <v>107</v>
      </c>
      <c r="G18" s="12" t="s">
        <v>74</v>
      </c>
      <c r="H18" s="12">
        <v>3114069115</v>
      </c>
      <c r="I18" s="13">
        <v>27435</v>
      </c>
      <c r="J18" s="12">
        <v>1614</v>
      </c>
      <c r="K18" s="12" t="s">
        <v>55</v>
      </c>
      <c r="L18" s="13">
        <v>41793</v>
      </c>
      <c r="M18" s="19">
        <v>3006800</v>
      </c>
      <c r="N18" s="12" t="s">
        <v>30</v>
      </c>
      <c r="O18" s="12" t="s">
        <v>31</v>
      </c>
      <c r="P18" s="12" t="s">
        <v>82</v>
      </c>
      <c r="Q18" s="12">
        <v>13</v>
      </c>
      <c r="R18" s="14">
        <v>9380200528890</v>
      </c>
      <c r="S18" s="12" t="s">
        <v>77</v>
      </c>
      <c r="T18" s="13" t="s">
        <v>34</v>
      </c>
      <c r="U18" s="12" t="s">
        <v>35</v>
      </c>
      <c r="V18" s="12">
        <v>6.96</v>
      </c>
      <c r="W18" s="12">
        <v>0</v>
      </c>
      <c r="X18" s="12"/>
      <c r="Z18" s="15" t="str">
        <f>+VLOOKUP(B18,'ACTIVOS KAL TIRE 2019'!$B:$D,3,0)</f>
        <v>ARIZA MARTINEZ CARLOS AUGUSTO</v>
      </c>
    </row>
    <row r="19" spans="1:26" ht="15" customHeight="1" x14ac:dyDescent="0.35">
      <c r="A19" s="11">
        <f t="shared" si="0"/>
        <v>15</v>
      </c>
      <c r="B19" s="11">
        <v>5164520</v>
      </c>
      <c r="C19" s="12" t="s">
        <v>108</v>
      </c>
      <c r="D19" s="12" t="s">
        <v>109</v>
      </c>
      <c r="E19" s="18" t="s">
        <v>27</v>
      </c>
      <c r="F19" s="12" t="s">
        <v>110</v>
      </c>
      <c r="G19" s="12" t="s">
        <v>102</v>
      </c>
      <c r="H19" s="12">
        <v>3178945856</v>
      </c>
      <c r="I19" s="13">
        <v>29365</v>
      </c>
      <c r="J19" s="12">
        <v>1634</v>
      </c>
      <c r="K19" s="12" t="s">
        <v>29</v>
      </c>
      <c r="L19" s="13">
        <v>41655</v>
      </c>
      <c r="M19" s="19">
        <v>2205000</v>
      </c>
      <c r="N19" s="12" t="s">
        <v>75</v>
      </c>
      <c r="O19" s="12" t="s">
        <v>31</v>
      </c>
      <c r="P19" s="12" t="s">
        <v>105</v>
      </c>
      <c r="Q19" s="12">
        <v>700</v>
      </c>
      <c r="R19" s="14">
        <v>72416895423</v>
      </c>
      <c r="S19" s="12" t="s">
        <v>33</v>
      </c>
      <c r="T19" s="13" t="s">
        <v>34</v>
      </c>
      <c r="U19" s="12" t="s">
        <v>35</v>
      </c>
      <c r="V19" s="12">
        <v>6.96</v>
      </c>
      <c r="W19" s="12">
        <v>1</v>
      </c>
      <c r="X19" s="12"/>
      <c r="Z19" s="15" t="str">
        <f>+VLOOKUP(B19,'ACTIVOS KAL TIRE 2019'!$B:$D,3,0)</f>
        <v>AROCHA CUJIA RICHARD FIDEL</v>
      </c>
    </row>
    <row r="20" spans="1:26" ht="15" customHeight="1" x14ac:dyDescent="0.35">
      <c r="A20" s="11">
        <f t="shared" si="0"/>
        <v>16</v>
      </c>
      <c r="B20" s="11">
        <v>1064797134</v>
      </c>
      <c r="C20" s="12" t="s">
        <v>111</v>
      </c>
      <c r="D20" s="12" t="s">
        <v>112</v>
      </c>
      <c r="E20" s="18" t="s">
        <v>27</v>
      </c>
      <c r="F20" s="12" t="s">
        <v>113</v>
      </c>
      <c r="G20" s="12" t="s">
        <v>114</v>
      </c>
      <c r="H20" s="12">
        <v>3113593818</v>
      </c>
      <c r="I20" s="13">
        <v>33981</v>
      </c>
      <c r="J20" s="12">
        <v>1634</v>
      </c>
      <c r="K20" s="12" t="s">
        <v>29</v>
      </c>
      <c r="L20" s="13">
        <v>43132</v>
      </c>
      <c r="M20" s="19">
        <v>1187700</v>
      </c>
      <c r="N20" s="12" t="s">
        <v>115</v>
      </c>
      <c r="O20" s="12" t="s">
        <v>31</v>
      </c>
      <c r="P20" s="12" t="s">
        <v>88</v>
      </c>
      <c r="Q20" s="12">
        <v>13</v>
      </c>
      <c r="R20" s="14">
        <v>3160200251370</v>
      </c>
      <c r="S20" s="12" t="s">
        <v>77</v>
      </c>
      <c r="T20" s="13" t="s">
        <v>34</v>
      </c>
      <c r="U20" s="12" t="s">
        <v>35</v>
      </c>
      <c r="V20" s="12">
        <v>6.96</v>
      </c>
      <c r="W20" s="12">
        <v>1</v>
      </c>
      <c r="X20" s="12"/>
      <c r="Z20" s="15" t="str">
        <f>+VLOOKUP(B20,'ACTIVOS KAL TIRE 2019'!$B:$D,3,0)</f>
        <v>ARRIETA DE LA CRUZ FABIAN ALBERTO</v>
      </c>
    </row>
    <row r="21" spans="1:26" ht="15" customHeight="1" x14ac:dyDescent="0.35">
      <c r="A21" s="11">
        <f t="shared" si="0"/>
        <v>17</v>
      </c>
      <c r="B21" s="11">
        <v>77169094</v>
      </c>
      <c r="C21" s="12" t="s">
        <v>74</v>
      </c>
      <c r="D21" s="12" t="s">
        <v>116</v>
      </c>
      <c r="E21" s="30" t="s">
        <v>27</v>
      </c>
      <c r="F21" s="12" t="s">
        <v>117</v>
      </c>
      <c r="G21" s="12" t="s">
        <v>74</v>
      </c>
      <c r="H21" s="12">
        <v>3107096284</v>
      </c>
      <c r="I21" s="13">
        <v>25432</v>
      </c>
      <c r="J21" s="12">
        <v>1618</v>
      </c>
      <c r="K21" s="12" t="s">
        <v>118</v>
      </c>
      <c r="L21" s="13">
        <v>40331</v>
      </c>
      <c r="M21" s="19">
        <v>2016700</v>
      </c>
      <c r="N21" s="12" t="s">
        <v>75</v>
      </c>
      <c r="O21" s="12" t="s">
        <v>119</v>
      </c>
      <c r="P21" s="12" t="s">
        <v>105</v>
      </c>
      <c r="Q21" s="12">
        <v>13</v>
      </c>
      <c r="R21" s="14">
        <v>9380200252517</v>
      </c>
      <c r="S21" s="12" t="s">
        <v>77</v>
      </c>
      <c r="T21" s="13" t="s">
        <v>34</v>
      </c>
      <c r="U21" s="12" t="s">
        <v>120</v>
      </c>
      <c r="V21" s="12">
        <v>6.96</v>
      </c>
      <c r="W21" s="12">
        <v>1</v>
      </c>
      <c r="X21" s="12"/>
      <c r="Z21" s="15" t="e">
        <f>+VLOOKUP(B21,'ACTIVOS KAL TIRE 2019'!$B:$D,3,0)</f>
        <v>#N/A</v>
      </c>
    </row>
    <row r="22" spans="1:26" ht="15" customHeight="1" x14ac:dyDescent="0.35">
      <c r="A22" s="11">
        <f t="shared" si="0"/>
        <v>18</v>
      </c>
      <c r="B22" s="11">
        <v>8799715</v>
      </c>
      <c r="C22" s="12" t="s">
        <v>121</v>
      </c>
      <c r="D22" s="12" t="s">
        <v>122</v>
      </c>
      <c r="E22" s="18" t="s">
        <v>27</v>
      </c>
      <c r="F22" s="12" t="s">
        <v>123</v>
      </c>
      <c r="G22" s="12" t="s">
        <v>52</v>
      </c>
      <c r="H22" s="12">
        <v>3187807311</v>
      </c>
      <c r="I22" s="13">
        <v>30026</v>
      </c>
      <c r="J22" s="12">
        <v>163101</v>
      </c>
      <c r="K22" s="12" t="s">
        <v>124</v>
      </c>
      <c r="L22" s="13">
        <v>41061</v>
      </c>
      <c r="M22" s="19">
        <v>1785800</v>
      </c>
      <c r="N22" s="12" t="s">
        <v>75</v>
      </c>
      <c r="O22" s="12" t="s">
        <v>62</v>
      </c>
      <c r="P22" s="12" t="s">
        <v>125</v>
      </c>
      <c r="Q22" s="12">
        <v>13</v>
      </c>
      <c r="R22" s="14">
        <v>920200253897</v>
      </c>
      <c r="S22" s="12" t="s">
        <v>51</v>
      </c>
      <c r="T22" s="13" t="s">
        <v>34</v>
      </c>
      <c r="U22" s="12" t="s">
        <v>120</v>
      </c>
      <c r="V22" s="12">
        <v>6.96</v>
      </c>
      <c r="W22" s="12">
        <v>1</v>
      </c>
      <c r="X22" s="12"/>
      <c r="Z22" s="15" t="str">
        <f>+VLOOKUP(B22,'ACTIVOS KAL TIRE 2019'!$B:$D,3,0)</f>
        <v>ARROYO ARAGON ROBINSON JORGE</v>
      </c>
    </row>
    <row r="23" spans="1:26" ht="15" customHeight="1" x14ac:dyDescent="0.35">
      <c r="A23" s="11">
        <f t="shared" si="0"/>
        <v>19</v>
      </c>
      <c r="B23" s="11">
        <v>1121334652</v>
      </c>
      <c r="C23" s="12" t="s">
        <v>126</v>
      </c>
      <c r="D23" s="12" t="s">
        <v>127</v>
      </c>
      <c r="E23" s="18" t="s">
        <v>27</v>
      </c>
      <c r="F23" s="12" t="s">
        <v>128</v>
      </c>
      <c r="G23" s="12" t="s">
        <v>126</v>
      </c>
      <c r="H23" s="12">
        <v>3135358699</v>
      </c>
      <c r="I23" s="13">
        <v>34567</v>
      </c>
      <c r="J23" s="12">
        <v>1634</v>
      </c>
      <c r="K23" s="12" t="s">
        <v>29</v>
      </c>
      <c r="L23" s="13">
        <v>43420</v>
      </c>
      <c r="M23" s="19">
        <v>1300000</v>
      </c>
      <c r="N23" s="12" t="s">
        <v>61</v>
      </c>
      <c r="O23" s="12" t="s">
        <v>31</v>
      </c>
      <c r="P23" s="12" t="s">
        <v>82</v>
      </c>
      <c r="Q23" s="12">
        <v>13</v>
      </c>
      <c r="R23" s="14">
        <v>9730200033905</v>
      </c>
      <c r="S23" s="12" t="s">
        <v>129</v>
      </c>
      <c r="T23" s="13" t="s">
        <v>34</v>
      </c>
      <c r="U23" s="12" t="s">
        <v>35</v>
      </c>
      <c r="V23" s="12">
        <v>6.96</v>
      </c>
      <c r="W23" s="12">
        <v>0</v>
      </c>
      <c r="X23" s="12"/>
      <c r="Z23" s="15" t="str">
        <f>+VLOOKUP(B23,'ACTIVOS KAL TIRE 2019'!$B:$D,3,0)</f>
        <v>BAQUERO CAMPO MIGUEL YOBANIS</v>
      </c>
    </row>
    <row r="24" spans="1:26" ht="15" customHeight="1" x14ac:dyDescent="0.35">
      <c r="A24" s="11">
        <f t="shared" si="0"/>
        <v>20</v>
      </c>
      <c r="B24" s="11">
        <v>12693378</v>
      </c>
      <c r="C24" s="12" t="s">
        <v>130</v>
      </c>
      <c r="D24" s="12" t="s">
        <v>131</v>
      </c>
      <c r="E24" s="18" t="s">
        <v>27</v>
      </c>
      <c r="F24" s="12" t="s">
        <v>132</v>
      </c>
      <c r="G24" s="12" t="s">
        <v>114</v>
      </c>
      <c r="H24" s="12">
        <v>3126910299</v>
      </c>
      <c r="I24" s="13">
        <v>29952</v>
      </c>
      <c r="J24" s="12">
        <v>1614</v>
      </c>
      <c r="K24" s="12" t="s">
        <v>55</v>
      </c>
      <c r="L24" s="13">
        <v>39428</v>
      </c>
      <c r="M24" s="19">
        <v>2016700</v>
      </c>
      <c r="N24" s="12" t="s">
        <v>75</v>
      </c>
      <c r="O24" s="12" t="s">
        <v>31</v>
      </c>
      <c r="P24" s="12" t="s">
        <v>105</v>
      </c>
      <c r="Q24" s="12">
        <v>13</v>
      </c>
      <c r="R24" s="14">
        <v>9380200248796</v>
      </c>
      <c r="S24" s="12" t="s">
        <v>77</v>
      </c>
      <c r="T24" s="13" t="s">
        <v>34</v>
      </c>
      <c r="U24" s="12" t="s">
        <v>120</v>
      </c>
      <c r="V24" s="12">
        <v>6.96</v>
      </c>
      <c r="W24" s="12">
        <v>1</v>
      </c>
      <c r="X24" s="12"/>
      <c r="Z24" s="15" t="str">
        <f>+VLOOKUP(B24,'ACTIVOS KAL TIRE 2019'!$B:$D,3,0)</f>
        <v>BARRETO JIMENEZ EDGARDO JAVIER</v>
      </c>
    </row>
    <row r="25" spans="1:26" ht="15" customHeight="1" x14ac:dyDescent="0.35">
      <c r="A25" s="11">
        <f t="shared" si="0"/>
        <v>21</v>
      </c>
      <c r="B25" s="11">
        <v>22736891</v>
      </c>
      <c r="C25" s="12" t="s">
        <v>52</v>
      </c>
      <c r="D25" s="12" t="s">
        <v>133</v>
      </c>
      <c r="E25" s="18" t="s">
        <v>66</v>
      </c>
      <c r="F25" s="12" t="s">
        <v>134</v>
      </c>
      <c r="G25" s="12" t="s">
        <v>52</v>
      </c>
      <c r="H25" s="12">
        <v>3217741006</v>
      </c>
      <c r="I25" s="13">
        <v>30246</v>
      </c>
      <c r="J25" s="12">
        <v>1692</v>
      </c>
      <c r="K25" s="12" t="s">
        <v>48</v>
      </c>
      <c r="L25" s="13">
        <v>42522</v>
      </c>
      <c r="M25" s="19">
        <v>5500000</v>
      </c>
      <c r="N25" s="12" t="s">
        <v>75</v>
      </c>
      <c r="O25" s="12" t="s">
        <v>100</v>
      </c>
      <c r="P25" s="12" t="s">
        <v>135</v>
      </c>
      <c r="Q25" s="12">
        <v>13</v>
      </c>
      <c r="R25" s="14">
        <v>1110200109971</v>
      </c>
      <c r="S25" s="12" t="s">
        <v>51</v>
      </c>
      <c r="T25" s="13" t="s">
        <v>34</v>
      </c>
      <c r="U25" s="12" t="s">
        <v>35</v>
      </c>
      <c r="V25" s="12">
        <v>6.96</v>
      </c>
      <c r="W25" s="12">
        <v>0</v>
      </c>
      <c r="X25" s="12"/>
      <c r="Z25" s="15" t="str">
        <f>+VLOOKUP(B25,'ACTIVOS KAL TIRE 2019'!$B:$D,3,0)</f>
        <v>BARRIOS NARVAEZ DUVIS ESTHER</v>
      </c>
    </row>
    <row r="26" spans="1:26" ht="15" customHeight="1" x14ac:dyDescent="0.35">
      <c r="A26" s="11">
        <f t="shared" si="0"/>
        <v>22</v>
      </c>
      <c r="B26" s="11">
        <v>88211486</v>
      </c>
      <c r="C26" s="12" t="s">
        <v>136</v>
      </c>
      <c r="D26" s="12" t="s">
        <v>137</v>
      </c>
      <c r="E26" s="18" t="s">
        <v>27</v>
      </c>
      <c r="F26" s="12" t="s">
        <v>138</v>
      </c>
      <c r="G26" s="12" t="s">
        <v>39</v>
      </c>
      <c r="H26" s="12">
        <v>3152011228</v>
      </c>
      <c r="I26" s="13">
        <v>27208</v>
      </c>
      <c r="J26" s="12">
        <v>1634</v>
      </c>
      <c r="K26" s="12" t="s">
        <v>29</v>
      </c>
      <c r="L26" s="13">
        <v>41671</v>
      </c>
      <c r="M26" s="19">
        <v>2205000</v>
      </c>
      <c r="N26" s="12" t="s">
        <v>30</v>
      </c>
      <c r="O26" s="12" t="s">
        <v>31</v>
      </c>
      <c r="P26" s="12" t="s">
        <v>105</v>
      </c>
      <c r="Q26" s="12">
        <v>13</v>
      </c>
      <c r="R26" s="14">
        <v>6140200008621</v>
      </c>
      <c r="S26" s="12" t="s">
        <v>77</v>
      </c>
      <c r="T26" s="13" t="s">
        <v>34</v>
      </c>
      <c r="U26" s="12" t="s">
        <v>35</v>
      </c>
      <c r="V26" s="12">
        <v>6.96</v>
      </c>
      <c r="W26" s="12">
        <v>1</v>
      </c>
      <c r="X26" s="12"/>
      <c r="Z26" s="15" t="str">
        <f>+VLOOKUP(B26,'ACTIVOS KAL TIRE 2019'!$B:$D,3,0)</f>
        <v>BECERRA PEREZ NELSON AMADO</v>
      </c>
    </row>
    <row r="27" spans="1:26" ht="15" customHeight="1" x14ac:dyDescent="0.35">
      <c r="A27" s="11">
        <f t="shared" si="0"/>
        <v>23</v>
      </c>
      <c r="B27" s="11">
        <v>15171212</v>
      </c>
      <c r="C27" s="12" t="s">
        <v>74</v>
      </c>
      <c r="D27" s="12" t="s">
        <v>139</v>
      </c>
      <c r="E27" s="18" t="s">
        <v>27</v>
      </c>
      <c r="F27" s="12" t="s">
        <v>140</v>
      </c>
      <c r="G27" s="12" t="s">
        <v>74</v>
      </c>
      <c r="H27" s="12">
        <v>5707347</v>
      </c>
      <c r="I27" s="13">
        <v>29660</v>
      </c>
      <c r="J27" s="12">
        <v>1638</v>
      </c>
      <c r="K27" s="12" t="s">
        <v>99</v>
      </c>
      <c r="L27" s="13">
        <v>40380</v>
      </c>
      <c r="M27" s="19">
        <v>3500000</v>
      </c>
      <c r="N27" s="12" t="s">
        <v>30</v>
      </c>
      <c r="O27" s="12" t="s">
        <v>31</v>
      </c>
      <c r="P27" s="12" t="s">
        <v>82</v>
      </c>
      <c r="Q27" s="12">
        <v>13</v>
      </c>
      <c r="R27" s="14">
        <v>9690200021393</v>
      </c>
      <c r="S27" s="12" t="s">
        <v>77</v>
      </c>
      <c r="T27" s="13" t="s">
        <v>34</v>
      </c>
      <c r="U27" s="12" t="s">
        <v>78</v>
      </c>
      <c r="V27" s="12">
        <v>6.96</v>
      </c>
      <c r="W27" s="12">
        <v>0</v>
      </c>
      <c r="X27" s="12"/>
      <c r="Z27" s="15" t="str">
        <f>+VLOOKUP(B27,'ACTIVOS KAL TIRE 2019'!$B:$D,3,0)</f>
        <v>BEJARANO NARVAEZ CARLOS MARIO</v>
      </c>
    </row>
    <row r="28" spans="1:26" ht="15" customHeight="1" x14ac:dyDescent="0.35">
      <c r="A28" s="11">
        <f t="shared" si="0"/>
        <v>24</v>
      </c>
      <c r="B28" s="11">
        <v>72203630</v>
      </c>
      <c r="C28" s="12" t="s">
        <v>52</v>
      </c>
      <c r="D28" s="12" t="s">
        <v>141</v>
      </c>
      <c r="E28" s="18" t="s">
        <v>27</v>
      </c>
      <c r="F28" s="12" t="s">
        <v>142</v>
      </c>
      <c r="G28" s="12" t="s">
        <v>52</v>
      </c>
      <c r="H28" s="12"/>
      <c r="I28" s="13">
        <v>27189</v>
      </c>
      <c r="J28" s="12">
        <v>1692</v>
      </c>
      <c r="K28" s="12" t="s">
        <v>48</v>
      </c>
      <c r="L28" s="13">
        <v>39791</v>
      </c>
      <c r="M28" s="19">
        <v>8581200</v>
      </c>
      <c r="N28" s="12" t="s">
        <v>69</v>
      </c>
      <c r="O28" s="12" t="s">
        <v>31</v>
      </c>
      <c r="P28" s="12" t="s">
        <v>143</v>
      </c>
      <c r="Q28" s="12">
        <v>13</v>
      </c>
      <c r="R28" s="14">
        <v>920200236843</v>
      </c>
      <c r="S28" s="12" t="s">
        <v>77</v>
      </c>
      <c r="T28" s="13" t="s">
        <v>34</v>
      </c>
      <c r="U28" s="12" t="s">
        <v>120</v>
      </c>
      <c r="V28" s="12">
        <v>6.96</v>
      </c>
      <c r="W28" s="12">
        <v>0</v>
      </c>
      <c r="X28" s="12"/>
      <c r="Z28" s="15" t="str">
        <f>+VLOOKUP(B28,'ACTIVOS KAL TIRE 2019'!$B:$D,3,0)</f>
        <v>BELENO BOLANO ARMANDO</v>
      </c>
    </row>
    <row r="29" spans="1:26" ht="15" customHeight="1" x14ac:dyDescent="0.35">
      <c r="A29" s="11">
        <f t="shared" si="0"/>
        <v>25</v>
      </c>
      <c r="B29" s="11">
        <v>74187649</v>
      </c>
      <c r="C29" s="12" t="s">
        <v>144</v>
      </c>
      <c r="D29" s="12" t="s">
        <v>145</v>
      </c>
      <c r="E29" s="18" t="s">
        <v>27</v>
      </c>
      <c r="F29" s="12" t="s">
        <v>146</v>
      </c>
      <c r="G29" s="12" t="s">
        <v>144</v>
      </c>
      <c r="H29" s="12">
        <v>3125813109</v>
      </c>
      <c r="I29" s="13">
        <v>29521</v>
      </c>
      <c r="J29" s="12">
        <v>161901</v>
      </c>
      <c r="K29" s="12" t="s">
        <v>147</v>
      </c>
      <c r="L29" s="13">
        <v>40366</v>
      </c>
      <c r="M29" s="19">
        <v>2631100</v>
      </c>
      <c r="N29" s="12" t="s">
        <v>75</v>
      </c>
      <c r="O29" s="12" t="s">
        <v>31</v>
      </c>
      <c r="P29" s="12" t="s">
        <v>148</v>
      </c>
      <c r="Q29" s="12">
        <v>700</v>
      </c>
      <c r="R29" s="14">
        <v>86184159653</v>
      </c>
      <c r="S29" s="12" t="s">
        <v>77</v>
      </c>
      <c r="T29" s="13" t="s">
        <v>34</v>
      </c>
      <c r="U29" s="12" t="s">
        <v>35</v>
      </c>
      <c r="V29" s="12">
        <v>6.96</v>
      </c>
      <c r="W29" s="12">
        <v>0</v>
      </c>
      <c r="X29" s="12"/>
      <c r="Z29" s="15" t="str">
        <f>+VLOOKUP(B29,'ACTIVOS KAL TIRE 2019'!$B:$D,3,0)</f>
        <v>BELLO OJEDA HECTOR ALEXIS</v>
      </c>
    </row>
    <row r="30" spans="1:26" ht="15" customHeight="1" x14ac:dyDescent="0.35">
      <c r="A30" s="11">
        <f t="shared" si="0"/>
        <v>26</v>
      </c>
      <c r="B30" s="11">
        <v>19603067</v>
      </c>
      <c r="C30" s="12" t="s">
        <v>149</v>
      </c>
      <c r="D30" s="12" t="s">
        <v>150</v>
      </c>
      <c r="E30" s="18" t="s">
        <v>27</v>
      </c>
      <c r="F30" s="12" t="s">
        <v>151</v>
      </c>
      <c r="G30" s="12" t="s">
        <v>74</v>
      </c>
      <c r="H30" s="12">
        <v>3185895405</v>
      </c>
      <c r="I30" s="13">
        <v>30930</v>
      </c>
      <c r="J30" s="12">
        <v>1634</v>
      </c>
      <c r="K30" s="12" t="s">
        <v>29</v>
      </c>
      <c r="L30" s="13">
        <v>41671</v>
      </c>
      <c r="M30" s="19">
        <v>2205000</v>
      </c>
      <c r="N30" s="12" t="s">
        <v>152</v>
      </c>
      <c r="O30" s="12" t="s">
        <v>31</v>
      </c>
      <c r="P30" s="12" t="s">
        <v>105</v>
      </c>
      <c r="Q30" s="12">
        <v>700</v>
      </c>
      <c r="R30" s="14">
        <v>70420104187</v>
      </c>
      <c r="S30" s="12" t="s">
        <v>77</v>
      </c>
      <c r="T30" s="13" t="s">
        <v>34</v>
      </c>
      <c r="U30" s="12" t="s">
        <v>35</v>
      </c>
      <c r="V30" s="12">
        <v>6.96</v>
      </c>
      <c r="W30" s="12">
        <v>1</v>
      </c>
      <c r="X30" s="12"/>
      <c r="Z30" s="15" t="str">
        <f>+VLOOKUP(B30,'ACTIVOS KAL TIRE 2019'!$B:$D,3,0)</f>
        <v>BERNAL COGOLLO FRANK CARLOS</v>
      </c>
    </row>
    <row r="31" spans="1:26" ht="15" customHeight="1" x14ac:dyDescent="0.35">
      <c r="A31" s="11">
        <f t="shared" si="0"/>
        <v>27</v>
      </c>
      <c r="B31" s="11">
        <v>1065584800</v>
      </c>
      <c r="C31" s="12" t="s">
        <v>74</v>
      </c>
      <c r="D31" s="12" t="s">
        <v>153</v>
      </c>
      <c r="E31" s="18" t="s">
        <v>27</v>
      </c>
      <c r="F31" s="12" t="s">
        <v>154</v>
      </c>
      <c r="G31" s="12" t="s">
        <v>25</v>
      </c>
      <c r="H31" s="12">
        <v>3046744447</v>
      </c>
      <c r="I31" s="13">
        <v>31962</v>
      </c>
      <c r="J31" s="12">
        <v>1634</v>
      </c>
      <c r="K31" s="12" t="s">
        <v>29</v>
      </c>
      <c r="L31" s="13">
        <v>41655</v>
      </c>
      <c r="M31" s="19">
        <v>2205000</v>
      </c>
      <c r="N31" s="12" t="s">
        <v>61</v>
      </c>
      <c r="O31" s="12" t="s">
        <v>31</v>
      </c>
      <c r="P31" s="12" t="s">
        <v>105</v>
      </c>
      <c r="Q31" s="12">
        <v>13</v>
      </c>
      <c r="R31" s="14">
        <v>260200213058</v>
      </c>
      <c r="S31" s="12" t="s">
        <v>33</v>
      </c>
      <c r="T31" s="13" t="s">
        <v>34</v>
      </c>
      <c r="U31" s="12" t="s">
        <v>35</v>
      </c>
      <c r="V31" s="12">
        <v>6.96</v>
      </c>
      <c r="W31" s="12">
        <v>1</v>
      </c>
      <c r="X31" s="12"/>
      <c r="Z31" s="15" t="str">
        <f>+VLOOKUP(B31,'ACTIVOS KAL TIRE 2019'!$B:$D,3,0)</f>
        <v>BETIN GAMEZ EDIER ENRIQUE</v>
      </c>
    </row>
    <row r="32" spans="1:26" ht="15" customHeight="1" x14ac:dyDescent="0.35">
      <c r="A32" s="11">
        <f t="shared" si="0"/>
        <v>28</v>
      </c>
      <c r="B32" s="11">
        <v>72238196</v>
      </c>
      <c r="C32" s="12" t="s">
        <v>52</v>
      </c>
      <c r="D32" s="12" t="s">
        <v>155</v>
      </c>
      <c r="E32" s="18" t="s">
        <v>27</v>
      </c>
      <c r="F32" s="12" t="s">
        <v>156</v>
      </c>
      <c r="G32" s="12" t="s">
        <v>52</v>
      </c>
      <c r="H32" s="12">
        <v>3156304315</v>
      </c>
      <c r="I32" s="13">
        <v>28515</v>
      </c>
      <c r="J32" s="12">
        <v>163501</v>
      </c>
      <c r="K32" s="12" t="s">
        <v>157</v>
      </c>
      <c r="L32" s="13">
        <v>41671</v>
      </c>
      <c r="M32" s="19">
        <v>2069100</v>
      </c>
      <c r="N32" s="12" t="s">
        <v>30</v>
      </c>
      <c r="O32" s="12" t="s">
        <v>31</v>
      </c>
      <c r="P32" s="12" t="s">
        <v>32</v>
      </c>
      <c r="Q32" s="12">
        <v>13</v>
      </c>
      <c r="R32" s="14">
        <v>6140200018265</v>
      </c>
      <c r="S32" s="12" t="s">
        <v>51</v>
      </c>
      <c r="T32" s="13" t="s">
        <v>34</v>
      </c>
      <c r="U32" s="12" t="s">
        <v>35</v>
      </c>
      <c r="V32" s="12">
        <v>6.96</v>
      </c>
      <c r="W32" s="12">
        <v>1</v>
      </c>
      <c r="X32" s="12"/>
      <c r="Z32" s="15" t="str">
        <f>+VLOOKUP(B32,'ACTIVOS KAL TIRE 2019'!$B:$D,3,0)</f>
        <v>BRITO SAURITH ELKIS</v>
      </c>
    </row>
    <row r="33" spans="1:26" ht="15" customHeight="1" x14ac:dyDescent="0.35">
      <c r="A33" s="11">
        <f t="shared" si="0"/>
        <v>29</v>
      </c>
      <c r="B33" s="11">
        <v>7604762</v>
      </c>
      <c r="C33" s="12" t="s">
        <v>96</v>
      </c>
      <c r="D33" s="12" t="s">
        <v>158</v>
      </c>
      <c r="E33" s="18" t="s">
        <v>27</v>
      </c>
      <c r="F33" s="12" t="s">
        <v>159</v>
      </c>
      <c r="G33" s="12" t="s">
        <v>96</v>
      </c>
      <c r="H33" s="12">
        <v>3156980537</v>
      </c>
      <c r="I33" s="13">
        <v>29302</v>
      </c>
      <c r="J33" s="12">
        <v>1634</v>
      </c>
      <c r="K33" s="12" t="s">
        <v>29</v>
      </c>
      <c r="L33" s="13">
        <v>41671</v>
      </c>
      <c r="M33" s="19">
        <v>2205000</v>
      </c>
      <c r="N33" s="12" t="s">
        <v>30</v>
      </c>
      <c r="O33" s="12" t="s">
        <v>31</v>
      </c>
      <c r="P33" s="12" t="s">
        <v>105</v>
      </c>
      <c r="Q33" s="12">
        <v>13</v>
      </c>
      <c r="R33" s="14">
        <v>5180200239975</v>
      </c>
      <c r="S33" s="12" t="s">
        <v>77</v>
      </c>
      <c r="T33" s="13" t="s">
        <v>34</v>
      </c>
      <c r="U33" s="12" t="s">
        <v>35</v>
      </c>
      <c r="V33" s="12">
        <v>6.96</v>
      </c>
      <c r="W33" s="12">
        <v>1</v>
      </c>
      <c r="X33" s="12"/>
      <c r="Z33" s="15" t="str">
        <f>+VLOOKUP(B33,'ACTIVOS KAL TIRE 2019'!$B:$D,3,0)</f>
        <v>BROCHERO GARRIDO GABRIEL ANTONIO</v>
      </c>
    </row>
    <row r="34" spans="1:26" ht="15" customHeight="1" x14ac:dyDescent="0.35">
      <c r="A34" s="11">
        <f t="shared" si="0"/>
        <v>30</v>
      </c>
      <c r="B34" s="11">
        <v>1129532618</v>
      </c>
      <c r="C34" s="12" t="s">
        <v>52</v>
      </c>
      <c r="D34" s="12" t="s">
        <v>160</v>
      </c>
      <c r="E34" s="18" t="s">
        <v>66</v>
      </c>
      <c r="F34" s="12" t="s">
        <v>161</v>
      </c>
      <c r="G34" s="12" t="s">
        <v>52</v>
      </c>
      <c r="H34" s="12">
        <v>3002280844</v>
      </c>
      <c r="I34" s="13">
        <v>31679</v>
      </c>
      <c r="J34" s="12">
        <v>1694</v>
      </c>
      <c r="K34" s="12" t="s">
        <v>68</v>
      </c>
      <c r="L34" s="13">
        <v>41967</v>
      </c>
      <c r="M34" s="19">
        <v>2200000</v>
      </c>
      <c r="N34" s="12" t="s">
        <v>69</v>
      </c>
      <c r="O34" s="12" t="s">
        <v>119</v>
      </c>
      <c r="P34" s="12" t="s">
        <v>162</v>
      </c>
      <c r="Q34" s="12">
        <v>13</v>
      </c>
      <c r="R34" s="14">
        <v>4300200142125</v>
      </c>
      <c r="S34" s="12" t="s">
        <v>51</v>
      </c>
      <c r="T34" s="13" t="s">
        <v>34</v>
      </c>
      <c r="U34" s="12" t="s">
        <v>120</v>
      </c>
      <c r="V34" s="12">
        <v>4.3499999999999996</v>
      </c>
      <c r="W34" s="12">
        <v>0</v>
      </c>
      <c r="X34" s="12"/>
      <c r="Z34" s="15" t="str">
        <f>+VLOOKUP(B34,'ACTIVOS KAL TIRE 2019'!$B:$D,3,0)</f>
        <v>BUELVAS ESTRADA JOHANIS PAOLA</v>
      </c>
    </row>
    <row r="35" spans="1:26" ht="15" customHeight="1" x14ac:dyDescent="0.35">
      <c r="A35" s="11">
        <f t="shared" si="0"/>
        <v>31</v>
      </c>
      <c r="B35" s="11">
        <v>12524834</v>
      </c>
      <c r="C35" s="12" t="s">
        <v>163</v>
      </c>
      <c r="D35" s="12" t="s">
        <v>164</v>
      </c>
      <c r="E35" s="18" t="s">
        <v>27</v>
      </c>
      <c r="F35" s="12" t="s">
        <v>165</v>
      </c>
      <c r="G35" s="12" t="s">
        <v>114</v>
      </c>
      <c r="H35" s="12">
        <v>3124245432</v>
      </c>
      <c r="I35" s="13">
        <v>30902</v>
      </c>
      <c r="J35" s="12">
        <v>1614</v>
      </c>
      <c r="K35" s="12" t="s">
        <v>55</v>
      </c>
      <c r="L35" s="13">
        <v>41548</v>
      </c>
      <c r="M35" s="19">
        <v>1454000</v>
      </c>
      <c r="N35" s="12" t="s">
        <v>75</v>
      </c>
      <c r="O35" s="12" t="s">
        <v>119</v>
      </c>
      <c r="P35" s="12" t="s">
        <v>88</v>
      </c>
      <c r="Q35" s="12">
        <v>13</v>
      </c>
      <c r="R35" s="14">
        <v>3160200232180</v>
      </c>
      <c r="S35" s="12" t="s">
        <v>77</v>
      </c>
      <c r="T35" s="13" t="s">
        <v>34</v>
      </c>
      <c r="U35" s="12" t="s">
        <v>35</v>
      </c>
      <c r="V35" s="12">
        <v>6.96</v>
      </c>
      <c r="W35" s="12">
        <v>1</v>
      </c>
      <c r="X35" s="12"/>
      <c r="Z35" s="15" t="str">
        <f>+VLOOKUP(B35,'ACTIVOS KAL TIRE 2019'!$B:$D,3,0)</f>
        <v>BUELVAS RIANO ANGEL MARCEL</v>
      </c>
    </row>
    <row r="36" spans="1:26" ht="15" customHeight="1" x14ac:dyDescent="0.35">
      <c r="A36" s="11">
        <f t="shared" si="0"/>
        <v>32</v>
      </c>
      <c r="B36" s="11">
        <v>1113518389</v>
      </c>
      <c r="C36" s="12" t="s">
        <v>93</v>
      </c>
      <c r="D36" s="12" t="s">
        <v>166</v>
      </c>
      <c r="E36" s="18" t="s">
        <v>66</v>
      </c>
      <c r="F36" s="12" t="s">
        <v>167</v>
      </c>
      <c r="G36" s="12" t="s">
        <v>93</v>
      </c>
      <c r="H36" s="12">
        <v>3113220967</v>
      </c>
      <c r="I36" s="13">
        <v>32434</v>
      </c>
      <c r="J36" s="12">
        <v>1624</v>
      </c>
      <c r="K36" s="12" t="s">
        <v>60</v>
      </c>
      <c r="L36" s="13">
        <v>40375</v>
      </c>
      <c r="M36" s="19">
        <v>2200000</v>
      </c>
      <c r="N36" s="12" t="s">
        <v>168</v>
      </c>
      <c r="O36" s="12" t="s">
        <v>31</v>
      </c>
      <c r="P36" s="12" t="s">
        <v>169</v>
      </c>
      <c r="Q36" s="12">
        <v>700</v>
      </c>
      <c r="R36" s="14">
        <v>86493832435</v>
      </c>
      <c r="S36" s="12" t="s">
        <v>64</v>
      </c>
      <c r="T36" s="13" t="s">
        <v>34</v>
      </c>
      <c r="U36" s="12" t="s">
        <v>120</v>
      </c>
      <c r="V36" s="12">
        <v>6.96</v>
      </c>
      <c r="W36" s="12">
        <v>0</v>
      </c>
      <c r="X36" s="12"/>
      <c r="Z36" s="15" t="str">
        <f>+VLOOKUP(B36,'ACTIVOS KAL TIRE 2019'!$B:$D,3,0)</f>
        <v>CABRERA LOPEZ JISLY XIMENA</v>
      </c>
    </row>
    <row r="37" spans="1:26" ht="15" customHeight="1" x14ac:dyDescent="0.35">
      <c r="A37" s="11">
        <f t="shared" si="0"/>
        <v>33</v>
      </c>
      <c r="B37" s="11">
        <v>12523994</v>
      </c>
      <c r="C37" s="12" t="s">
        <v>170</v>
      </c>
      <c r="D37" s="12" t="s">
        <v>171</v>
      </c>
      <c r="E37" s="18" t="s">
        <v>27</v>
      </c>
      <c r="F37" s="12" t="s">
        <v>172</v>
      </c>
      <c r="G37" s="12" t="s">
        <v>96</v>
      </c>
      <c r="H37" s="12">
        <v>3156980537</v>
      </c>
      <c r="I37" s="13">
        <v>29475</v>
      </c>
      <c r="J37" s="12">
        <v>1634</v>
      </c>
      <c r="K37" s="12" t="s">
        <v>29</v>
      </c>
      <c r="L37" s="13">
        <v>41655</v>
      </c>
      <c r="M37" s="19">
        <v>1785800</v>
      </c>
      <c r="N37" s="12" t="s">
        <v>30</v>
      </c>
      <c r="O37" s="12" t="s">
        <v>119</v>
      </c>
      <c r="P37" s="12" t="s">
        <v>125</v>
      </c>
      <c r="Q37" s="12">
        <v>13</v>
      </c>
      <c r="R37" s="14">
        <v>6140200008225</v>
      </c>
      <c r="S37" s="12" t="s">
        <v>77</v>
      </c>
      <c r="T37" s="13" t="s">
        <v>34</v>
      </c>
      <c r="U37" s="12" t="s">
        <v>35</v>
      </c>
      <c r="V37" s="12">
        <v>6.96</v>
      </c>
      <c r="W37" s="12">
        <v>1</v>
      </c>
      <c r="X37" s="12"/>
      <c r="Z37" s="15" t="str">
        <f>+VLOOKUP(B37,'ACTIVOS KAL TIRE 2019'!$B:$D,3,0)</f>
        <v>CADENA NAVARRO WILFRIDO</v>
      </c>
    </row>
    <row r="38" spans="1:26" ht="15" customHeight="1" x14ac:dyDescent="0.35">
      <c r="A38" s="11">
        <f t="shared" ref="A38:A69" si="1">+A37+1</f>
        <v>34</v>
      </c>
      <c r="B38" s="11">
        <v>72199572</v>
      </c>
      <c r="C38" s="12" t="s">
        <v>52</v>
      </c>
      <c r="D38" s="12" t="s">
        <v>173</v>
      </c>
      <c r="E38" s="18" t="s">
        <v>27</v>
      </c>
      <c r="F38" s="12" t="s">
        <v>174</v>
      </c>
      <c r="G38" s="12" t="s">
        <v>52</v>
      </c>
      <c r="H38" s="12">
        <v>3726100</v>
      </c>
      <c r="I38" s="13">
        <v>26925</v>
      </c>
      <c r="J38" s="12">
        <v>1693</v>
      </c>
      <c r="K38" s="12" t="s">
        <v>175</v>
      </c>
      <c r="L38" s="13">
        <v>41030</v>
      </c>
      <c r="M38" s="19">
        <v>1300000</v>
      </c>
      <c r="N38" s="12" t="s">
        <v>30</v>
      </c>
      <c r="O38" s="12" t="s">
        <v>31</v>
      </c>
      <c r="P38" s="12" t="s">
        <v>176</v>
      </c>
      <c r="Q38" s="12">
        <v>13</v>
      </c>
      <c r="R38" s="14">
        <v>920200248798</v>
      </c>
      <c r="S38" s="12" t="s">
        <v>51</v>
      </c>
      <c r="T38" s="13" t="s">
        <v>34</v>
      </c>
      <c r="U38" s="12" t="s">
        <v>120</v>
      </c>
      <c r="V38" s="12">
        <v>6.96</v>
      </c>
      <c r="W38" s="12">
        <v>0</v>
      </c>
      <c r="X38" s="12"/>
      <c r="Z38" s="15" t="str">
        <f>+VLOOKUP(B38,'ACTIVOS KAL TIRE 2019'!$B:$D,3,0)</f>
        <v>CAICEDO CEBALLO DAVID ENRIQUE</v>
      </c>
    </row>
    <row r="39" spans="1:26" ht="15" customHeight="1" x14ac:dyDescent="0.35">
      <c r="A39" s="11">
        <f t="shared" si="1"/>
        <v>35</v>
      </c>
      <c r="B39" s="11">
        <v>72343449</v>
      </c>
      <c r="C39" s="12" t="s">
        <v>52</v>
      </c>
      <c r="D39" s="12" t="s">
        <v>177</v>
      </c>
      <c r="E39" s="18" t="s">
        <v>27</v>
      </c>
      <c r="F39" s="12" t="s">
        <v>178</v>
      </c>
      <c r="G39" s="12" t="s">
        <v>39</v>
      </c>
      <c r="H39" s="12">
        <v>3011674</v>
      </c>
      <c r="I39" s="13">
        <v>30941</v>
      </c>
      <c r="J39" s="12">
        <v>1634</v>
      </c>
      <c r="K39" s="12" t="s">
        <v>29</v>
      </c>
      <c r="L39" s="13">
        <v>42438</v>
      </c>
      <c r="M39" s="19">
        <v>5295000</v>
      </c>
      <c r="N39" s="12" t="s">
        <v>30</v>
      </c>
      <c r="O39" s="12" t="s">
        <v>31</v>
      </c>
      <c r="P39" s="12" t="s">
        <v>76</v>
      </c>
      <c r="Q39" s="12">
        <v>13</v>
      </c>
      <c r="R39" s="14">
        <v>2700200035637</v>
      </c>
      <c r="S39" s="12" t="s">
        <v>51</v>
      </c>
      <c r="T39" s="13" t="s">
        <v>34</v>
      </c>
      <c r="U39" s="12" t="s">
        <v>35</v>
      </c>
      <c r="V39" s="12">
        <v>6.96</v>
      </c>
      <c r="W39" s="12">
        <v>0</v>
      </c>
      <c r="X39" s="12"/>
      <c r="Z39" s="15" t="str">
        <f>+VLOOKUP(B39,'ACTIVOS KAL TIRE 2019'!$B:$D,3,0)</f>
        <v>CAMACHO GALVIS DANIEL EDUARDO</v>
      </c>
    </row>
    <row r="40" spans="1:26" ht="15" customHeight="1" x14ac:dyDescent="0.35">
      <c r="A40" s="11">
        <f t="shared" si="1"/>
        <v>36</v>
      </c>
      <c r="B40" s="11">
        <v>9238741</v>
      </c>
      <c r="C40" s="12" t="s">
        <v>179</v>
      </c>
      <c r="D40" s="12" t="s">
        <v>180</v>
      </c>
      <c r="E40" s="18" t="s">
        <v>27</v>
      </c>
      <c r="F40" s="12" t="s">
        <v>181</v>
      </c>
      <c r="G40" s="12" t="s">
        <v>114</v>
      </c>
      <c r="H40" s="12">
        <v>3137202901</v>
      </c>
      <c r="I40" s="13">
        <v>30605</v>
      </c>
      <c r="J40" s="12">
        <v>1618</v>
      </c>
      <c r="K40" s="12" t="s">
        <v>118</v>
      </c>
      <c r="L40" s="13">
        <v>40044</v>
      </c>
      <c r="M40" s="19">
        <v>1779000</v>
      </c>
      <c r="N40" s="12" t="s">
        <v>75</v>
      </c>
      <c r="O40" s="12" t="s">
        <v>31</v>
      </c>
      <c r="P40" s="12" t="s">
        <v>125</v>
      </c>
      <c r="Q40" s="12">
        <v>13</v>
      </c>
      <c r="R40" s="14">
        <v>5100200100209</v>
      </c>
      <c r="S40" s="12" t="s">
        <v>77</v>
      </c>
      <c r="T40" s="13" t="s">
        <v>34</v>
      </c>
      <c r="U40" s="12" t="s">
        <v>35</v>
      </c>
      <c r="V40" s="12">
        <v>6.96</v>
      </c>
      <c r="W40" s="12">
        <v>1</v>
      </c>
      <c r="X40" s="12"/>
      <c r="Z40" s="15" t="str">
        <f>+VLOOKUP(B40,'ACTIVOS KAL TIRE 2019'!$B:$D,3,0)</f>
        <v>CAMARGO PINERES JAIDER</v>
      </c>
    </row>
    <row r="41" spans="1:26" ht="15" hidden="1" customHeight="1" x14ac:dyDescent="0.35">
      <c r="A41" s="11">
        <f t="shared" si="1"/>
        <v>37</v>
      </c>
      <c r="B41" s="11">
        <v>1221975780</v>
      </c>
      <c r="C41" s="12" t="s">
        <v>182</v>
      </c>
      <c r="D41" s="12" t="s">
        <v>183</v>
      </c>
      <c r="E41" s="18" t="s">
        <v>27</v>
      </c>
      <c r="F41" s="12" t="s">
        <v>184</v>
      </c>
      <c r="G41" s="12" t="s">
        <v>182</v>
      </c>
      <c r="H41" s="12">
        <v>3114845394</v>
      </c>
      <c r="I41" s="13">
        <v>35787</v>
      </c>
      <c r="J41" s="12">
        <v>1634</v>
      </c>
      <c r="K41" s="12" t="s">
        <v>29</v>
      </c>
      <c r="L41" s="13">
        <v>43474</v>
      </c>
      <c r="M41" s="19">
        <v>828116</v>
      </c>
      <c r="N41" s="12" t="s">
        <v>61</v>
      </c>
      <c r="O41" s="12" t="s">
        <v>41</v>
      </c>
      <c r="P41" s="12" t="s">
        <v>42</v>
      </c>
      <c r="Q41" s="12">
        <v>13</v>
      </c>
      <c r="R41" s="14">
        <v>5180200439245</v>
      </c>
      <c r="S41" s="12" t="s">
        <v>43</v>
      </c>
      <c r="T41" s="13">
        <v>43654</v>
      </c>
      <c r="U41" s="12"/>
      <c r="V41" s="12">
        <v>6.96</v>
      </c>
      <c r="W41" s="12">
        <v>0</v>
      </c>
      <c r="X41" s="12">
        <f ca="1">+DAYS360(L41,$X$3,0)</f>
        <v>2195</v>
      </c>
      <c r="Z41" s="15" t="e">
        <f>+VLOOKUP(B41,'ACTIVOS KAL TIRE 2019'!$B:$D,3,0)</f>
        <v>#N/A</v>
      </c>
    </row>
    <row r="42" spans="1:26" ht="15" customHeight="1" x14ac:dyDescent="0.35">
      <c r="A42" s="11">
        <f t="shared" si="1"/>
        <v>38</v>
      </c>
      <c r="B42" s="11">
        <v>77163270</v>
      </c>
      <c r="C42" s="12" t="s">
        <v>185</v>
      </c>
      <c r="D42" s="12" t="s">
        <v>186</v>
      </c>
      <c r="E42" s="18" t="s">
        <v>27</v>
      </c>
      <c r="F42" s="12" t="s">
        <v>187</v>
      </c>
      <c r="G42" s="12" t="s">
        <v>74</v>
      </c>
      <c r="H42" s="12">
        <v>3175942217</v>
      </c>
      <c r="I42" s="13">
        <v>29632</v>
      </c>
      <c r="J42" s="12">
        <v>1634</v>
      </c>
      <c r="K42" s="12" t="s">
        <v>29</v>
      </c>
      <c r="L42" s="13">
        <v>41671</v>
      </c>
      <c r="M42" s="19">
        <v>2205000</v>
      </c>
      <c r="N42" s="12" t="s">
        <v>30</v>
      </c>
      <c r="O42" s="12" t="s">
        <v>31</v>
      </c>
      <c r="P42" s="12" t="s">
        <v>105</v>
      </c>
      <c r="Q42" s="12">
        <v>13</v>
      </c>
      <c r="R42" s="14">
        <v>6140200008647</v>
      </c>
      <c r="S42" s="12" t="s">
        <v>77</v>
      </c>
      <c r="T42" s="13" t="s">
        <v>34</v>
      </c>
      <c r="U42" s="12" t="s">
        <v>35</v>
      </c>
      <c r="V42" s="12">
        <v>6.96</v>
      </c>
      <c r="W42" s="12">
        <v>1</v>
      </c>
      <c r="X42" s="12"/>
      <c r="Z42" s="15" t="str">
        <f>+VLOOKUP(B42,'ACTIVOS KAL TIRE 2019'!$B:$D,3,0)</f>
        <v>CARO MANJARREZ JANIER ALCIDES</v>
      </c>
    </row>
    <row r="43" spans="1:26" ht="15" customHeight="1" x14ac:dyDescent="0.35">
      <c r="A43" s="11">
        <f t="shared" si="1"/>
        <v>39</v>
      </c>
      <c r="B43" s="11">
        <v>17977175</v>
      </c>
      <c r="C43" s="12" t="s">
        <v>126</v>
      </c>
      <c r="D43" s="12" t="s">
        <v>188</v>
      </c>
      <c r="E43" s="18" t="s">
        <v>27</v>
      </c>
      <c r="F43" s="12" t="s">
        <v>189</v>
      </c>
      <c r="G43" s="12" t="s">
        <v>114</v>
      </c>
      <c r="H43" s="12">
        <v>3186107906</v>
      </c>
      <c r="I43" s="13">
        <v>30927</v>
      </c>
      <c r="J43" s="12">
        <v>1634</v>
      </c>
      <c r="K43" s="12" t="s">
        <v>29</v>
      </c>
      <c r="L43" s="13">
        <v>41655</v>
      </c>
      <c r="M43" s="19">
        <v>1459500</v>
      </c>
      <c r="N43" s="12" t="s">
        <v>75</v>
      </c>
      <c r="O43" s="12" t="s">
        <v>119</v>
      </c>
      <c r="P43" s="12" t="s">
        <v>88</v>
      </c>
      <c r="Q43" s="12">
        <v>13</v>
      </c>
      <c r="R43" s="14">
        <v>6140200008050</v>
      </c>
      <c r="S43" s="12" t="s">
        <v>77</v>
      </c>
      <c r="T43" s="13" t="s">
        <v>34</v>
      </c>
      <c r="U43" s="12" t="s">
        <v>35</v>
      </c>
      <c r="V43" s="12">
        <v>6.96</v>
      </c>
      <c r="W43" s="12">
        <v>1</v>
      </c>
      <c r="X43" s="12"/>
      <c r="Z43" s="15" t="e">
        <f>+VLOOKUP(B43,'ACTIVOS KAL TIRE 2019'!$B:$D,3,0)</f>
        <v>#N/A</v>
      </c>
    </row>
    <row r="44" spans="1:26" ht="15" customHeight="1" x14ac:dyDescent="0.35">
      <c r="A44" s="11">
        <f t="shared" si="1"/>
        <v>40</v>
      </c>
      <c r="B44" s="11">
        <v>1065571674</v>
      </c>
      <c r="C44" s="12" t="s">
        <v>74</v>
      </c>
      <c r="D44" s="12" t="s">
        <v>190</v>
      </c>
      <c r="E44" s="18" t="s">
        <v>27</v>
      </c>
      <c r="F44" s="12" t="s">
        <v>191</v>
      </c>
      <c r="G44" s="12" t="s">
        <v>74</v>
      </c>
      <c r="H44" s="12">
        <v>3167462229</v>
      </c>
      <c r="I44" s="13">
        <v>31598</v>
      </c>
      <c r="J44" s="12">
        <v>1634</v>
      </c>
      <c r="K44" s="12" t="s">
        <v>29</v>
      </c>
      <c r="L44" s="13">
        <v>41671</v>
      </c>
      <c r="M44" s="19">
        <v>2205000</v>
      </c>
      <c r="N44" s="12" t="s">
        <v>30</v>
      </c>
      <c r="O44" s="12" t="s">
        <v>62</v>
      </c>
      <c r="P44" s="12" t="s">
        <v>105</v>
      </c>
      <c r="Q44" s="12">
        <v>13</v>
      </c>
      <c r="R44" s="14">
        <v>4860200155054</v>
      </c>
      <c r="S44" s="12" t="s">
        <v>77</v>
      </c>
      <c r="T44" s="13" t="s">
        <v>34</v>
      </c>
      <c r="U44" s="12" t="s">
        <v>35</v>
      </c>
      <c r="V44" s="12">
        <v>6.96</v>
      </c>
      <c r="W44" s="12">
        <v>1</v>
      </c>
      <c r="X44" s="12"/>
      <c r="Z44" s="15" t="str">
        <f>+VLOOKUP(B44,'ACTIVOS KAL TIRE 2019'!$B:$D,3,0)</f>
        <v>CASTRILLO MARTINEZ ROBERTO CARLOS</v>
      </c>
    </row>
    <row r="45" spans="1:26" ht="15" customHeight="1" x14ac:dyDescent="0.35">
      <c r="A45" s="11">
        <f t="shared" si="1"/>
        <v>41</v>
      </c>
      <c r="B45" s="11">
        <v>1064109238</v>
      </c>
      <c r="C45" s="12" t="s">
        <v>163</v>
      </c>
      <c r="D45" s="12" t="s">
        <v>192</v>
      </c>
      <c r="E45" s="18" t="s">
        <v>27</v>
      </c>
      <c r="F45" s="12" t="s">
        <v>193</v>
      </c>
      <c r="G45" s="12" t="s">
        <v>114</v>
      </c>
      <c r="H45" s="12">
        <v>3137463019</v>
      </c>
      <c r="I45" s="13">
        <v>32073</v>
      </c>
      <c r="J45" s="12">
        <v>1618</v>
      </c>
      <c r="K45" s="12" t="s">
        <v>118</v>
      </c>
      <c r="L45" s="13">
        <v>40756</v>
      </c>
      <c r="M45" s="19">
        <v>1779000</v>
      </c>
      <c r="N45" s="12" t="s">
        <v>75</v>
      </c>
      <c r="O45" s="12" t="s">
        <v>31</v>
      </c>
      <c r="P45" s="12" t="s">
        <v>125</v>
      </c>
      <c r="Q45" s="12">
        <v>13</v>
      </c>
      <c r="R45" s="14">
        <v>9400200231533</v>
      </c>
      <c r="S45" s="12" t="s">
        <v>77</v>
      </c>
      <c r="T45" s="13" t="s">
        <v>34</v>
      </c>
      <c r="U45" s="12" t="s">
        <v>120</v>
      </c>
      <c r="V45" s="12">
        <v>6.96</v>
      </c>
      <c r="W45" s="12">
        <v>1</v>
      </c>
      <c r="X45" s="12"/>
      <c r="Z45" s="15" t="str">
        <f>+VLOOKUP(B45,'ACTIVOS KAL TIRE 2019'!$B:$D,3,0)</f>
        <v>CASTRO CARO RICARDO</v>
      </c>
    </row>
    <row r="46" spans="1:26" ht="15" customHeight="1" x14ac:dyDescent="0.35">
      <c r="A46" s="11">
        <f t="shared" si="1"/>
        <v>42</v>
      </c>
      <c r="B46" s="11">
        <v>9694234</v>
      </c>
      <c r="C46" s="12" t="s">
        <v>194</v>
      </c>
      <c r="D46" s="12" t="s">
        <v>195</v>
      </c>
      <c r="E46" s="18" t="s">
        <v>27</v>
      </c>
      <c r="F46" s="12" t="s">
        <v>196</v>
      </c>
      <c r="G46" s="12" t="s">
        <v>52</v>
      </c>
      <c r="H46" s="12">
        <v>3205685789</v>
      </c>
      <c r="I46" s="13">
        <v>30801</v>
      </c>
      <c r="J46" s="12">
        <v>167001</v>
      </c>
      <c r="K46" s="12" t="s">
        <v>197</v>
      </c>
      <c r="L46" s="13">
        <v>39727</v>
      </c>
      <c r="M46" s="19">
        <v>8133800</v>
      </c>
      <c r="N46" s="12" t="s">
        <v>69</v>
      </c>
      <c r="O46" s="12" t="s">
        <v>31</v>
      </c>
      <c r="P46" s="12" t="s">
        <v>198</v>
      </c>
      <c r="Q46" s="12">
        <v>13</v>
      </c>
      <c r="R46" s="14">
        <v>920200363258</v>
      </c>
      <c r="S46" s="12" t="s">
        <v>77</v>
      </c>
      <c r="T46" s="13" t="s">
        <v>34</v>
      </c>
      <c r="U46" s="12" t="s">
        <v>35</v>
      </c>
      <c r="V46" s="12">
        <v>6.96</v>
      </c>
      <c r="W46" s="12">
        <v>0</v>
      </c>
      <c r="X46" s="12"/>
      <c r="Z46" s="15" t="str">
        <f>+VLOOKUP(B46,'ACTIVOS KAL TIRE 2019'!$B:$D,3,0)</f>
        <v>CAVIEDES TORRES SERGIO ANDRES</v>
      </c>
    </row>
    <row r="47" spans="1:26" ht="15" customHeight="1" x14ac:dyDescent="0.35">
      <c r="A47" s="11">
        <f t="shared" si="1"/>
        <v>43</v>
      </c>
      <c r="B47" s="11">
        <v>8791845</v>
      </c>
      <c r="C47" s="12" t="s">
        <v>121</v>
      </c>
      <c r="D47" s="12" t="s">
        <v>199</v>
      </c>
      <c r="E47" s="18" t="s">
        <v>27</v>
      </c>
      <c r="F47" s="12" t="s">
        <v>200</v>
      </c>
      <c r="G47" s="12" t="s">
        <v>121</v>
      </c>
      <c r="H47" s="12">
        <v>3114087484</v>
      </c>
      <c r="I47" s="13">
        <v>23617</v>
      </c>
      <c r="J47" s="12">
        <v>1614</v>
      </c>
      <c r="K47" s="12" t="s">
        <v>55</v>
      </c>
      <c r="L47" s="13">
        <v>41106</v>
      </c>
      <c r="M47" s="19">
        <v>1779000</v>
      </c>
      <c r="N47" s="12" t="s">
        <v>75</v>
      </c>
      <c r="O47" s="12" t="s">
        <v>62</v>
      </c>
      <c r="P47" s="12" t="s">
        <v>125</v>
      </c>
      <c r="Q47" s="12">
        <v>13</v>
      </c>
      <c r="R47" s="14">
        <v>920200256585</v>
      </c>
      <c r="S47" s="12" t="s">
        <v>51</v>
      </c>
      <c r="T47" s="13" t="s">
        <v>34</v>
      </c>
      <c r="U47" s="12" t="s">
        <v>35</v>
      </c>
      <c r="V47" s="12">
        <v>6.96</v>
      </c>
      <c r="W47" s="12">
        <v>1</v>
      </c>
      <c r="X47" s="12"/>
      <c r="Z47" s="15" t="str">
        <f>+VLOOKUP(B47,'ACTIVOS KAL TIRE 2019'!$B:$D,3,0)</f>
        <v>CELIN MARQUEZ ANIBAL ANTONIO</v>
      </c>
    </row>
    <row r="48" spans="1:26" ht="15" customHeight="1" x14ac:dyDescent="0.35">
      <c r="A48" s="11">
        <f t="shared" si="1"/>
        <v>44</v>
      </c>
      <c r="B48" s="11">
        <v>1048281270</v>
      </c>
      <c r="C48" s="12" t="s">
        <v>44</v>
      </c>
      <c r="D48" s="12" t="s">
        <v>201</v>
      </c>
      <c r="E48" s="18" t="s">
        <v>27</v>
      </c>
      <c r="F48" s="12" t="s">
        <v>202</v>
      </c>
      <c r="G48" s="12" t="s">
        <v>47</v>
      </c>
      <c r="H48" s="12">
        <v>3003679090</v>
      </c>
      <c r="I48" s="13">
        <v>33061</v>
      </c>
      <c r="J48" s="12">
        <v>163103</v>
      </c>
      <c r="K48" s="12" t="s">
        <v>203</v>
      </c>
      <c r="L48" s="13">
        <v>42248</v>
      </c>
      <c r="M48" s="19">
        <v>1042200</v>
      </c>
      <c r="N48" s="12" t="s">
        <v>30</v>
      </c>
      <c r="O48" s="12" t="s">
        <v>119</v>
      </c>
      <c r="P48" s="12" t="s">
        <v>204</v>
      </c>
      <c r="Q48" s="12">
        <v>13</v>
      </c>
      <c r="R48" s="14">
        <v>6200200308536</v>
      </c>
      <c r="S48" s="12" t="s">
        <v>51</v>
      </c>
      <c r="T48" s="13" t="s">
        <v>34</v>
      </c>
      <c r="U48" s="12" t="s">
        <v>120</v>
      </c>
      <c r="V48" s="12">
        <v>6.96</v>
      </c>
      <c r="W48" s="12">
        <v>0</v>
      </c>
      <c r="X48" s="12"/>
      <c r="Z48" s="15" t="str">
        <f>+VLOOKUP(B48,'ACTIVOS KAL TIRE 2019'!$B:$D,3,0)</f>
        <v>CERPAS RIVERA DEIBIS</v>
      </c>
    </row>
    <row r="49" spans="1:26" ht="15" customHeight="1" x14ac:dyDescent="0.35">
      <c r="A49" s="11">
        <f t="shared" si="1"/>
        <v>45</v>
      </c>
      <c r="B49" s="11">
        <v>77191463</v>
      </c>
      <c r="C49" s="12" t="s">
        <v>74</v>
      </c>
      <c r="D49" s="12" t="s">
        <v>205</v>
      </c>
      <c r="E49" s="18" t="s">
        <v>27</v>
      </c>
      <c r="F49" s="12" t="s">
        <v>206</v>
      </c>
      <c r="G49" s="12" t="s">
        <v>114</v>
      </c>
      <c r="H49" s="12">
        <v>3205369852</v>
      </c>
      <c r="I49" s="13">
        <v>27867</v>
      </c>
      <c r="J49" s="12">
        <v>1618</v>
      </c>
      <c r="K49" s="12" t="s">
        <v>118</v>
      </c>
      <c r="L49" s="13">
        <v>39451</v>
      </c>
      <c r="M49" s="19">
        <v>1779000</v>
      </c>
      <c r="N49" s="12" t="s">
        <v>75</v>
      </c>
      <c r="O49" s="12" t="s">
        <v>31</v>
      </c>
      <c r="P49" s="12" t="s">
        <v>125</v>
      </c>
      <c r="Q49" s="12">
        <v>13</v>
      </c>
      <c r="R49" s="14">
        <v>9380200422573</v>
      </c>
      <c r="S49" s="12" t="s">
        <v>77</v>
      </c>
      <c r="T49" s="13" t="s">
        <v>34</v>
      </c>
      <c r="U49" s="12" t="s">
        <v>120</v>
      </c>
      <c r="V49" s="12">
        <v>6.96</v>
      </c>
      <c r="W49" s="12">
        <v>1</v>
      </c>
      <c r="X49" s="12"/>
      <c r="Z49" s="15" t="str">
        <f>+VLOOKUP(B49,'ACTIVOS KAL TIRE 2019'!$B:$D,3,0)</f>
        <v>CESPEDES ORTEGON OMAR HUMBERTO</v>
      </c>
    </row>
    <row r="50" spans="1:26" ht="15" customHeight="1" x14ac:dyDescent="0.35">
      <c r="A50" s="11">
        <f t="shared" si="1"/>
        <v>46</v>
      </c>
      <c r="B50" s="11">
        <v>73549174</v>
      </c>
      <c r="C50" s="12" t="s">
        <v>207</v>
      </c>
      <c r="D50" s="12" t="s">
        <v>208</v>
      </c>
      <c r="E50" s="18" t="s">
        <v>27</v>
      </c>
      <c r="F50" s="12" t="s">
        <v>209</v>
      </c>
      <c r="G50" s="12" t="s">
        <v>96</v>
      </c>
      <c r="H50" s="12">
        <v>3145807800</v>
      </c>
      <c r="I50" s="13">
        <v>25890</v>
      </c>
      <c r="J50" s="12">
        <v>1634</v>
      </c>
      <c r="K50" s="12" t="s">
        <v>29</v>
      </c>
      <c r="L50" s="13">
        <v>41671</v>
      </c>
      <c r="M50" s="19">
        <v>2069100</v>
      </c>
      <c r="N50" s="12" t="s">
        <v>30</v>
      </c>
      <c r="O50" s="12" t="s">
        <v>31</v>
      </c>
      <c r="P50" s="12" t="s">
        <v>32</v>
      </c>
      <c r="Q50" s="12">
        <v>13</v>
      </c>
      <c r="R50" s="14">
        <v>5100200082357</v>
      </c>
      <c r="S50" s="12" t="s">
        <v>77</v>
      </c>
      <c r="T50" s="13" t="s">
        <v>34</v>
      </c>
      <c r="U50" s="12" t="s">
        <v>35</v>
      </c>
      <c r="V50" s="12">
        <v>6.96</v>
      </c>
      <c r="W50" s="12">
        <v>1</v>
      </c>
      <c r="X50" s="12"/>
      <c r="Z50" s="15" t="str">
        <f>+VLOOKUP(B50,'ACTIVOS KAL TIRE 2019'!$B:$D,3,0)</f>
        <v>CONTRERAS AGUILAR LUIS MIGUEL</v>
      </c>
    </row>
    <row r="51" spans="1:26" ht="15" customHeight="1" x14ac:dyDescent="0.35">
      <c r="A51" s="11">
        <f t="shared" si="1"/>
        <v>47</v>
      </c>
      <c r="B51" s="11">
        <v>12523280</v>
      </c>
      <c r="C51" s="12" t="s">
        <v>163</v>
      </c>
      <c r="D51" s="12" t="s">
        <v>210</v>
      </c>
      <c r="E51" s="18" t="s">
        <v>27</v>
      </c>
      <c r="F51" s="12" t="s">
        <v>211</v>
      </c>
      <c r="G51" s="12" t="s">
        <v>114</v>
      </c>
      <c r="H51" s="12">
        <v>3168757412</v>
      </c>
      <c r="I51" s="13">
        <v>28008</v>
      </c>
      <c r="J51" s="12">
        <v>1634</v>
      </c>
      <c r="K51" s="12" t="s">
        <v>29</v>
      </c>
      <c r="L51" s="13">
        <v>39146</v>
      </c>
      <c r="M51" s="19">
        <v>4656000</v>
      </c>
      <c r="N51" s="12" t="s">
        <v>75</v>
      </c>
      <c r="O51" s="12" t="s">
        <v>62</v>
      </c>
      <c r="P51" s="12" t="s">
        <v>82</v>
      </c>
      <c r="Q51" s="12">
        <v>13</v>
      </c>
      <c r="R51" s="14">
        <v>920200116508</v>
      </c>
      <c r="S51" s="12" t="s">
        <v>77</v>
      </c>
      <c r="T51" s="13" t="s">
        <v>34</v>
      </c>
      <c r="U51" s="12" t="s">
        <v>120</v>
      </c>
      <c r="V51" s="12">
        <v>6.96</v>
      </c>
      <c r="W51" s="12">
        <v>0</v>
      </c>
      <c r="X51" s="12"/>
      <c r="Z51" s="15" t="str">
        <f>+VLOOKUP(B51,'ACTIVOS KAL TIRE 2019'!$B:$D,3,0)</f>
        <v>CORONEL QUINTERO JAVIER</v>
      </c>
    </row>
    <row r="52" spans="1:26" ht="15" customHeight="1" x14ac:dyDescent="0.35">
      <c r="A52" s="11">
        <f t="shared" si="1"/>
        <v>48</v>
      </c>
      <c r="B52" s="11">
        <v>73007596</v>
      </c>
      <c r="C52" s="12" t="s">
        <v>212</v>
      </c>
      <c r="D52" s="12" t="s">
        <v>213</v>
      </c>
      <c r="E52" s="18" t="s">
        <v>27</v>
      </c>
      <c r="F52" s="12" t="s">
        <v>214</v>
      </c>
      <c r="G52" s="12" t="s">
        <v>74</v>
      </c>
      <c r="H52" s="12">
        <v>5726588</v>
      </c>
      <c r="I52" s="13">
        <v>31067</v>
      </c>
      <c r="J52" s="12">
        <v>1618</v>
      </c>
      <c r="K52" s="12" t="s">
        <v>118</v>
      </c>
      <c r="L52" s="13">
        <v>39521</v>
      </c>
      <c r="M52" s="19">
        <v>3240000</v>
      </c>
      <c r="N52" s="12" t="s">
        <v>152</v>
      </c>
      <c r="O52" s="12" t="s">
        <v>31</v>
      </c>
      <c r="P52" s="12" t="s">
        <v>82</v>
      </c>
      <c r="Q52" s="12">
        <v>13</v>
      </c>
      <c r="R52" s="14">
        <v>9400200188287</v>
      </c>
      <c r="S52" s="12" t="s">
        <v>77</v>
      </c>
      <c r="T52" s="13" t="s">
        <v>34</v>
      </c>
      <c r="U52" s="12" t="s">
        <v>120</v>
      </c>
      <c r="V52" s="12">
        <v>6.96</v>
      </c>
      <c r="W52" s="12">
        <v>0</v>
      </c>
      <c r="X52" s="12"/>
      <c r="Z52" s="15" t="str">
        <f>+VLOOKUP(B52,'ACTIVOS KAL TIRE 2019'!$B:$D,3,0)</f>
        <v>CORREA MATTOS ELSON SMITH</v>
      </c>
    </row>
    <row r="53" spans="1:26" ht="15" customHeight="1" x14ac:dyDescent="0.35">
      <c r="A53" s="11">
        <f t="shared" si="1"/>
        <v>49</v>
      </c>
      <c r="B53" s="11">
        <v>19600860</v>
      </c>
      <c r="C53" s="12" t="s">
        <v>149</v>
      </c>
      <c r="D53" s="12" t="s">
        <v>215</v>
      </c>
      <c r="E53" s="18" t="s">
        <v>27</v>
      </c>
      <c r="F53" s="12" t="s">
        <v>216</v>
      </c>
      <c r="G53" s="12" t="s">
        <v>149</v>
      </c>
      <c r="H53" s="12">
        <v>3157230297</v>
      </c>
      <c r="I53" s="13">
        <v>29934</v>
      </c>
      <c r="J53" s="12">
        <v>1634</v>
      </c>
      <c r="K53" s="12" t="s">
        <v>29</v>
      </c>
      <c r="L53" s="13">
        <v>41671</v>
      </c>
      <c r="M53" s="19">
        <v>2069100</v>
      </c>
      <c r="N53" s="12" t="s">
        <v>30</v>
      </c>
      <c r="O53" s="12" t="s">
        <v>119</v>
      </c>
      <c r="P53" s="12" t="s">
        <v>32</v>
      </c>
      <c r="Q53" s="12">
        <v>13</v>
      </c>
      <c r="R53" s="14">
        <v>3750200236551</v>
      </c>
      <c r="S53" s="12" t="s">
        <v>51</v>
      </c>
      <c r="T53" s="13" t="s">
        <v>34</v>
      </c>
      <c r="U53" s="12" t="s">
        <v>35</v>
      </c>
      <c r="V53" s="12">
        <v>6.96</v>
      </c>
      <c r="W53" s="12">
        <v>1</v>
      </c>
      <c r="X53" s="12"/>
      <c r="Z53" s="15" t="str">
        <f>+VLOOKUP(B53,'ACTIVOS KAL TIRE 2019'!$B:$D,3,0)</f>
        <v>CUELLO ANGULO JOHANS</v>
      </c>
    </row>
    <row r="54" spans="1:26" ht="15" customHeight="1" x14ac:dyDescent="0.35">
      <c r="A54" s="11">
        <f t="shared" si="1"/>
        <v>50</v>
      </c>
      <c r="B54" s="11">
        <v>15186483</v>
      </c>
      <c r="C54" s="12" t="s">
        <v>25</v>
      </c>
      <c r="D54" s="12" t="s">
        <v>217</v>
      </c>
      <c r="E54" s="18" t="s">
        <v>27</v>
      </c>
      <c r="F54" s="12" t="s">
        <v>218</v>
      </c>
      <c r="G54" s="12" t="s">
        <v>25</v>
      </c>
      <c r="H54" s="12">
        <v>3182366603</v>
      </c>
      <c r="I54" s="13">
        <v>31057</v>
      </c>
      <c r="J54" s="12">
        <v>1634</v>
      </c>
      <c r="K54" s="12" t="s">
        <v>29</v>
      </c>
      <c r="L54" s="13">
        <v>42728</v>
      </c>
      <c r="M54" s="19">
        <v>2069100</v>
      </c>
      <c r="N54" s="12" t="s">
        <v>61</v>
      </c>
      <c r="O54" s="12" t="s">
        <v>100</v>
      </c>
      <c r="P54" s="12" t="s">
        <v>32</v>
      </c>
      <c r="Q54" s="12">
        <v>13</v>
      </c>
      <c r="R54" s="14">
        <v>9400200337272</v>
      </c>
      <c r="S54" s="12" t="s">
        <v>77</v>
      </c>
      <c r="T54" s="13" t="s">
        <v>34</v>
      </c>
      <c r="U54" s="12" t="s">
        <v>35</v>
      </c>
      <c r="V54" s="12">
        <v>6.96</v>
      </c>
      <c r="W54" s="12">
        <v>1</v>
      </c>
      <c r="X54" s="12"/>
      <c r="Z54" s="15" t="str">
        <f>+VLOOKUP(B54,'ACTIVOS KAL TIRE 2019'!$B:$D,3,0)</f>
        <v>CUELLO MAESTRE YOHAN DAVID</v>
      </c>
    </row>
    <row r="55" spans="1:26" ht="15" customHeight="1" x14ac:dyDescent="0.35">
      <c r="A55" s="11">
        <f t="shared" si="1"/>
        <v>51</v>
      </c>
      <c r="B55" s="11">
        <v>84038725</v>
      </c>
      <c r="C55" s="12" t="s">
        <v>108</v>
      </c>
      <c r="D55" s="12" t="s">
        <v>219</v>
      </c>
      <c r="E55" s="18" t="s">
        <v>27</v>
      </c>
      <c r="F55" s="12" t="s">
        <v>220</v>
      </c>
      <c r="G55" s="12" t="s">
        <v>221</v>
      </c>
      <c r="H55" s="12">
        <v>3157521182</v>
      </c>
      <c r="I55" s="13">
        <v>26135</v>
      </c>
      <c r="J55" s="12">
        <v>1634</v>
      </c>
      <c r="K55" s="12" t="s">
        <v>29</v>
      </c>
      <c r="L55" s="13">
        <v>41655</v>
      </c>
      <c r="M55" s="19">
        <v>1785800</v>
      </c>
      <c r="N55" s="12" t="s">
        <v>75</v>
      </c>
      <c r="O55" s="12" t="s">
        <v>62</v>
      </c>
      <c r="P55" s="12" t="s">
        <v>125</v>
      </c>
      <c r="Q55" s="12">
        <v>13</v>
      </c>
      <c r="R55" s="14">
        <v>6140200008308</v>
      </c>
      <c r="S55" s="12" t="s">
        <v>33</v>
      </c>
      <c r="T55" s="13" t="s">
        <v>34</v>
      </c>
      <c r="U55" s="12" t="s">
        <v>78</v>
      </c>
      <c r="V55" s="12">
        <v>6.96</v>
      </c>
      <c r="W55" s="12">
        <v>1</v>
      </c>
      <c r="X55" s="12"/>
      <c r="Z55" s="15" t="str">
        <f>+VLOOKUP(B55,'ACTIVOS KAL TIRE 2019'!$B:$D,3,0)</f>
        <v>CUJIA GUERRA YIMIS ALFONSO</v>
      </c>
    </row>
    <row r="56" spans="1:26" ht="15" customHeight="1" x14ac:dyDescent="0.35">
      <c r="A56" s="11">
        <f t="shared" si="1"/>
        <v>52</v>
      </c>
      <c r="B56" s="19">
        <v>1062811814</v>
      </c>
      <c r="C56" s="12" t="s">
        <v>222</v>
      </c>
      <c r="D56" s="12" t="s">
        <v>223</v>
      </c>
      <c r="E56" s="18" t="s">
        <v>27</v>
      </c>
      <c r="F56" s="12" t="s">
        <v>224</v>
      </c>
      <c r="G56" s="12" t="s">
        <v>222</v>
      </c>
      <c r="H56" s="12">
        <v>3003956550</v>
      </c>
      <c r="I56" s="13">
        <v>34629</v>
      </c>
      <c r="J56" s="12">
        <v>1618</v>
      </c>
      <c r="K56" s="12" t="s">
        <v>118</v>
      </c>
      <c r="L56" s="13">
        <v>43312</v>
      </c>
      <c r="M56" s="19">
        <v>1000000</v>
      </c>
      <c r="N56" s="12" t="s">
        <v>30</v>
      </c>
      <c r="O56" s="12" t="s">
        <v>119</v>
      </c>
      <c r="P56" s="12" t="s">
        <v>225</v>
      </c>
      <c r="Q56" s="12">
        <v>13</v>
      </c>
      <c r="R56" s="14">
        <v>6140200060309</v>
      </c>
      <c r="S56" s="12" t="s">
        <v>77</v>
      </c>
      <c r="T56" s="13" t="s">
        <v>34</v>
      </c>
      <c r="U56" s="12"/>
      <c r="V56" s="12">
        <v>6.96</v>
      </c>
      <c r="W56" s="12">
        <v>1</v>
      </c>
      <c r="X56" s="12"/>
      <c r="Z56" s="15" t="str">
        <f>+VLOOKUP(B56,'ACTIVOS KAL TIRE 2019'!$B:$D,3,0)</f>
        <v>DAVILA LOPEZ EDUARDO ANIBAL</v>
      </c>
    </row>
    <row r="57" spans="1:26" ht="15" customHeight="1" x14ac:dyDescent="0.35">
      <c r="A57" s="11">
        <f t="shared" si="1"/>
        <v>53</v>
      </c>
      <c r="B57" s="11">
        <v>1064106963</v>
      </c>
      <c r="C57" s="12" t="s">
        <v>163</v>
      </c>
      <c r="D57" s="12" t="s">
        <v>226</v>
      </c>
      <c r="E57" s="18" t="s">
        <v>27</v>
      </c>
      <c r="F57" s="12" t="s">
        <v>227</v>
      </c>
      <c r="G57" s="12" t="s">
        <v>114</v>
      </c>
      <c r="H57" s="12">
        <v>3225363913</v>
      </c>
      <c r="I57" s="13">
        <v>31660</v>
      </c>
      <c r="J57" s="12">
        <v>1618</v>
      </c>
      <c r="K57" s="12" t="s">
        <v>118</v>
      </c>
      <c r="L57" s="13">
        <v>40136</v>
      </c>
      <c r="M57" s="19">
        <v>1576100</v>
      </c>
      <c r="N57" s="12" t="s">
        <v>75</v>
      </c>
      <c r="O57" s="12" t="s">
        <v>31</v>
      </c>
      <c r="P57" s="12" t="s">
        <v>228</v>
      </c>
      <c r="Q57" s="12">
        <v>13</v>
      </c>
      <c r="R57" s="14">
        <v>5100200098247</v>
      </c>
      <c r="S57" s="12" t="s">
        <v>77</v>
      </c>
      <c r="T57" s="13" t="s">
        <v>34</v>
      </c>
      <c r="U57" s="12" t="s">
        <v>120</v>
      </c>
      <c r="V57" s="12">
        <v>6.96</v>
      </c>
      <c r="W57" s="12">
        <v>1</v>
      </c>
      <c r="X57" s="12"/>
      <c r="Z57" s="15" t="str">
        <f>+VLOOKUP(B57,'ACTIVOS KAL TIRE 2019'!$B:$D,3,0)</f>
        <v>DAVILA VIDES OILVER</v>
      </c>
    </row>
    <row r="58" spans="1:26" ht="15" customHeight="1" x14ac:dyDescent="0.35">
      <c r="A58" s="11">
        <f t="shared" si="1"/>
        <v>54</v>
      </c>
      <c r="B58" s="11">
        <v>1064110851</v>
      </c>
      <c r="C58" s="12" t="s">
        <v>163</v>
      </c>
      <c r="D58" s="12" t="s">
        <v>229</v>
      </c>
      <c r="E58" s="18" t="s">
        <v>27</v>
      </c>
      <c r="F58" s="12" t="s">
        <v>230</v>
      </c>
      <c r="G58" s="12" t="s">
        <v>114</v>
      </c>
      <c r="H58" s="12">
        <v>3218518623</v>
      </c>
      <c r="I58" s="13">
        <v>33064</v>
      </c>
      <c r="J58" s="12">
        <v>1614</v>
      </c>
      <c r="K58" s="12" t="s">
        <v>55</v>
      </c>
      <c r="L58" s="13">
        <v>41426</v>
      </c>
      <c r="M58" s="19">
        <v>1779000</v>
      </c>
      <c r="N58" s="12" t="s">
        <v>75</v>
      </c>
      <c r="O58" s="12" t="s">
        <v>31</v>
      </c>
      <c r="P58" s="12" t="s">
        <v>125</v>
      </c>
      <c r="Q58" s="12">
        <v>13</v>
      </c>
      <c r="R58" s="14">
        <v>4860200119605</v>
      </c>
      <c r="S58" s="12" t="s">
        <v>77</v>
      </c>
      <c r="T58" s="13" t="s">
        <v>34</v>
      </c>
      <c r="U58" s="12" t="s">
        <v>78</v>
      </c>
      <c r="V58" s="12">
        <v>6.96</v>
      </c>
      <c r="W58" s="12">
        <v>1</v>
      </c>
      <c r="X58" s="12"/>
      <c r="Z58" s="15" t="str">
        <f>+VLOOKUP(B58,'ACTIVOS KAL TIRE 2019'!$B:$D,3,0)</f>
        <v>DAZA REYES FERNANDO MIGUEL JOSE</v>
      </c>
    </row>
    <row r="59" spans="1:26" ht="15" customHeight="1" x14ac:dyDescent="0.35">
      <c r="A59" s="11">
        <f t="shared" si="1"/>
        <v>55</v>
      </c>
      <c r="B59" s="11">
        <v>3744982</v>
      </c>
      <c r="C59" s="12" t="s">
        <v>231</v>
      </c>
      <c r="D59" s="12" t="s">
        <v>232</v>
      </c>
      <c r="E59" s="18" t="s">
        <v>27</v>
      </c>
      <c r="F59" s="12" t="s">
        <v>233</v>
      </c>
      <c r="G59" s="12" t="s">
        <v>234</v>
      </c>
      <c r="H59" s="12">
        <v>3218277311</v>
      </c>
      <c r="I59" s="13">
        <v>22828</v>
      </c>
      <c r="J59" s="12">
        <v>1634</v>
      </c>
      <c r="K59" s="12" t="s">
        <v>29</v>
      </c>
      <c r="L59" s="13">
        <v>39520</v>
      </c>
      <c r="M59" s="19">
        <v>2436200</v>
      </c>
      <c r="N59" s="12" t="s">
        <v>75</v>
      </c>
      <c r="O59" s="12" t="s">
        <v>31</v>
      </c>
      <c r="P59" s="12" t="s">
        <v>235</v>
      </c>
      <c r="Q59" s="12">
        <v>13</v>
      </c>
      <c r="R59" s="14">
        <v>2730200080028</v>
      </c>
      <c r="S59" s="12" t="s">
        <v>51</v>
      </c>
      <c r="T59" s="13" t="s">
        <v>34</v>
      </c>
      <c r="U59" s="12" t="s">
        <v>120</v>
      </c>
      <c r="V59" s="12">
        <v>6.96</v>
      </c>
      <c r="W59" s="12">
        <v>0</v>
      </c>
      <c r="X59" s="12"/>
      <c r="Z59" s="15" t="str">
        <f>+VLOOKUP(B59,'ACTIVOS KAL TIRE 2019'!$B:$D,3,0)</f>
        <v>DE LA ASUNCION CASTILLO ROBINSON</v>
      </c>
    </row>
    <row r="60" spans="1:26" ht="15" customHeight="1" x14ac:dyDescent="0.35">
      <c r="A60" s="11">
        <f t="shared" si="1"/>
        <v>56</v>
      </c>
      <c r="B60" s="11">
        <v>72053887</v>
      </c>
      <c r="C60" s="12" t="s">
        <v>44</v>
      </c>
      <c r="D60" s="12" t="s">
        <v>236</v>
      </c>
      <c r="E60" s="18" t="s">
        <v>27</v>
      </c>
      <c r="F60" s="12" t="s">
        <v>237</v>
      </c>
      <c r="G60" s="12" t="s">
        <v>44</v>
      </c>
      <c r="H60" s="12">
        <v>3045911553</v>
      </c>
      <c r="I60" s="13">
        <v>30495</v>
      </c>
      <c r="J60" s="12">
        <v>163101</v>
      </c>
      <c r="K60" s="12" t="s">
        <v>124</v>
      </c>
      <c r="L60" s="13">
        <v>40725</v>
      </c>
      <c r="M60" s="19">
        <v>1042200</v>
      </c>
      <c r="N60" s="12" t="s">
        <v>30</v>
      </c>
      <c r="O60" s="12" t="s">
        <v>100</v>
      </c>
      <c r="P60" s="12" t="s">
        <v>204</v>
      </c>
      <c r="Q60" s="12">
        <v>13</v>
      </c>
      <c r="R60" s="14">
        <v>920200238641</v>
      </c>
      <c r="S60" s="12" t="s">
        <v>51</v>
      </c>
      <c r="T60" s="13" t="s">
        <v>34</v>
      </c>
      <c r="U60" s="12" t="s">
        <v>120</v>
      </c>
      <c r="V60" s="12">
        <v>6.96</v>
      </c>
      <c r="W60" s="12">
        <v>0</v>
      </c>
      <c r="X60" s="12"/>
      <c r="Z60" s="15" t="str">
        <f>+VLOOKUP(B60,'ACTIVOS KAL TIRE 2019'!$B:$D,3,0)</f>
        <v>DE LA CRUZ BELENO LUIS EDUARDO</v>
      </c>
    </row>
    <row r="61" spans="1:26" ht="15" customHeight="1" x14ac:dyDescent="0.35">
      <c r="A61" s="11">
        <f t="shared" si="1"/>
        <v>57</v>
      </c>
      <c r="B61" s="11">
        <v>1065997319</v>
      </c>
      <c r="C61" s="12" t="s">
        <v>185</v>
      </c>
      <c r="D61" s="23" t="s">
        <v>238</v>
      </c>
      <c r="E61" s="18" t="s">
        <v>27</v>
      </c>
      <c r="F61" s="12" t="s">
        <v>239</v>
      </c>
      <c r="G61" s="12" t="s">
        <v>185</v>
      </c>
      <c r="H61" s="12">
        <v>3043501850</v>
      </c>
      <c r="I61" s="13">
        <v>34499</v>
      </c>
      <c r="J61" s="12">
        <v>1634</v>
      </c>
      <c r="K61" s="12" t="s">
        <v>29</v>
      </c>
      <c r="L61" s="13">
        <v>43168</v>
      </c>
      <c r="M61" s="19">
        <v>1200000</v>
      </c>
      <c r="N61" s="12" t="s">
        <v>30</v>
      </c>
      <c r="O61" s="12" t="s">
        <v>31</v>
      </c>
      <c r="P61" s="12" t="s">
        <v>240</v>
      </c>
      <c r="Q61" s="12">
        <v>13</v>
      </c>
      <c r="R61" s="14">
        <v>6140200031110</v>
      </c>
      <c r="S61" s="12" t="s">
        <v>77</v>
      </c>
      <c r="T61" s="13" t="s">
        <v>34</v>
      </c>
      <c r="U61" s="12"/>
      <c r="V61" s="12">
        <v>6.96</v>
      </c>
      <c r="W61" s="12">
        <v>1</v>
      </c>
      <c r="X61" s="12"/>
      <c r="Z61" s="15" t="str">
        <f>+VLOOKUP(B61,'ACTIVOS KAL TIRE 2019'!$B:$D,3,0)</f>
        <v>DE LA ROSA SOCARRAS YOIDER</v>
      </c>
    </row>
    <row r="62" spans="1:26" ht="15" customHeight="1" x14ac:dyDescent="0.35">
      <c r="A62" s="11">
        <f t="shared" si="1"/>
        <v>58</v>
      </c>
      <c r="B62" s="11">
        <v>1065894862</v>
      </c>
      <c r="C62" s="12" t="s">
        <v>194</v>
      </c>
      <c r="D62" s="23" t="s">
        <v>241</v>
      </c>
      <c r="E62" s="18" t="s">
        <v>27</v>
      </c>
      <c r="F62" s="12" t="s">
        <v>242</v>
      </c>
      <c r="G62" s="12" t="s">
        <v>194</v>
      </c>
      <c r="H62" s="12">
        <v>3046395772</v>
      </c>
      <c r="I62" s="13">
        <v>34069</v>
      </c>
      <c r="J62" s="12">
        <v>1614</v>
      </c>
      <c r="K62" s="12" t="s">
        <v>55</v>
      </c>
      <c r="L62" s="13">
        <v>43175</v>
      </c>
      <c r="M62" s="19">
        <v>2400000</v>
      </c>
      <c r="N62" s="12" t="s">
        <v>49</v>
      </c>
      <c r="O62" s="12" t="s">
        <v>31</v>
      </c>
      <c r="P62" s="12" t="s">
        <v>82</v>
      </c>
      <c r="Q62" s="12">
        <v>13</v>
      </c>
      <c r="R62" s="14">
        <v>8080200090526</v>
      </c>
      <c r="S62" s="12" t="s">
        <v>77</v>
      </c>
      <c r="T62" s="13" t="s">
        <v>34</v>
      </c>
      <c r="U62" s="12"/>
      <c r="V62" s="12">
        <v>6.96</v>
      </c>
      <c r="W62" s="12">
        <v>0</v>
      </c>
      <c r="X62" s="12"/>
      <c r="Z62" s="15" t="str">
        <f>+VLOOKUP(B62,'ACTIVOS KAL TIRE 2019'!$B:$D,3,0)</f>
        <v>DEL VALLE PALLARES CRISTIAN CAMILO</v>
      </c>
    </row>
    <row r="63" spans="1:26" ht="15" customHeight="1" x14ac:dyDescent="0.35">
      <c r="A63" s="11">
        <f t="shared" si="1"/>
        <v>59</v>
      </c>
      <c r="B63" s="11">
        <v>1113527951</v>
      </c>
      <c r="C63" s="12" t="s">
        <v>93</v>
      </c>
      <c r="D63" s="12" t="s">
        <v>243</v>
      </c>
      <c r="E63" s="18" t="s">
        <v>27</v>
      </c>
      <c r="F63" s="12" t="s">
        <v>244</v>
      </c>
      <c r="G63" s="12" t="s">
        <v>245</v>
      </c>
      <c r="H63" s="12">
        <v>3144743918</v>
      </c>
      <c r="I63" s="13">
        <v>34102</v>
      </c>
      <c r="J63" s="12">
        <v>1624</v>
      </c>
      <c r="K63" s="12" t="s">
        <v>60</v>
      </c>
      <c r="L63" s="13">
        <v>42611</v>
      </c>
      <c r="M63" s="19">
        <v>1102700</v>
      </c>
      <c r="N63" s="12" t="s">
        <v>30</v>
      </c>
      <c r="O63" s="12" t="s">
        <v>119</v>
      </c>
      <c r="P63" s="12" t="s">
        <v>246</v>
      </c>
      <c r="Q63" s="12">
        <v>13</v>
      </c>
      <c r="R63" s="14">
        <v>6900200389622</v>
      </c>
      <c r="S63" s="12" t="s">
        <v>64</v>
      </c>
      <c r="T63" s="13" t="s">
        <v>34</v>
      </c>
      <c r="U63" s="12" t="s">
        <v>120</v>
      </c>
      <c r="V63" s="12">
        <v>6.96</v>
      </c>
      <c r="W63" s="12">
        <v>0</v>
      </c>
      <c r="X63" s="12"/>
      <c r="Z63" s="15" t="str">
        <f>+VLOOKUP(B63,'ACTIVOS KAL TIRE 2019'!$B:$D,3,0)</f>
        <v>DELGADO AREVALO HECTOR ANDRES</v>
      </c>
    </row>
    <row r="64" spans="1:26" ht="15" customHeight="1" x14ac:dyDescent="0.35">
      <c r="A64" s="11">
        <f t="shared" si="1"/>
        <v>60</v>
      </c>
      <c r="B64" s="11">
        <v>17973946</v>
      </c>
      <c r="C64" s="12" t="s">
        <v>126</v>
      </c>
      <c r="D64" s="12" t="s">
        <v>247</v>
      </c>
      <c r="E64" s="18" t="s">
        <v>27</v>
      </c>
      <c r="F64" s="12" t="s">
        <v>248</v>
      </c>
      <c r="G64" s="12" t="s">
        <v>249</v>
      </c>
      <c r="H64" s="12">
        <v>3154387009</v>
      </c>
      <c r="I64" s="13">
        <v>25739</v>
      </c>
      <c r="J64" s="12">
        <v>1634</v>
      </c>
      <c r="K64" s="12" t="s">
        <v>29</v>
      </c>
      <c r="L64" s="13">
        <v>40375</v>
      </c>
      <c r="M64" s="19">
        <v>2205000</v>
      </c>
      <c r="N64" s="12" t="s">
        <v>61</v>
      </c>
      <c r="O64" s="12" t="s">
        <v>31</v>
      </c>
      <c r="P64" s="12" t="s">
        <v>105</v>
      </c>
      <c r="Q64" s="12">
        <v>13</v>
      </c>
      <c r="R64" s="14">
        <v>5100200123169</v>
      </c>
      <c r="S64" s="12" t="s">
        <v>77</v>
      </c>
      <c r="T64" s="13" t="s">
        <v>34</v>
      </c>
      <c r="U64" s="12" t="s">
        <v>120</v>
      </c>
      <c r="V64" s="12">
        <v>6.96</v>
      </c>
      <c r="W64" s="12">
        <v>1</v>
      </c>
      <c r="X64" s="12"/>
      <c r="Z64" s="15" t="str">
        <f>+VLOOKUP(B64,'ACTIVOS KAL TIRE 2019'!$B:$D,3,0)</f>
        <v>DIAZ ACOSTA EDILBERTO</v>
      </c>
    </row>
    <row r="65" spans="1:26" ht="15" customHeight="1" x14ac:dyDescent="0.35">
      <c r="A65" s="11">
        <f t="shared" si="1"/>
        <v>61</v>
      </c>
      <c r="B65" s="11">
        <v>1065645517</v>
      </c>
      <c r="C65" s="12" t="s">
        <v>74</v>
      </c>
      <c r="D65" s="12" t="s">
        <v>250</v>
      </c>
      <c r="E65" s="18" t="s">
        <v>27</v>
      </c>
      <c r="F65" s="12" t="s">
        <v>251</v>
      </c>
      <c r="G65" s="12" t="s">
        <v>52</v>
      </c>
      <c r="H65" s="12">
        <v>3007629336</v>
      </c>
      <c r="I65" s="13">
        <v>33895</v>
      </c>
      <c r="J65" s="12">
        <v>167301</v>
      </c>
      <c r="K65" s="12" t="s">
        <v>252</v>
      </c>
      <c r="L65" s="13">
        <v>43132</v>
      </c>
      <c r="M65" s="19">
        <v>1575000</v>
      </c>
      <c r="N65" s="12" t="s">
        <v>75</v>
      </c>
      <c r="O65" s="12" t="s">
        <v>119</v>
      </c>
      <c r="P65" s="12" t="s">
        <v>92</v>
      </c>
      <c r="Q65" s="12">
        <v>13</v>
      </c>
      <c r="R65" s="14">
        <v>2730200171082</v>
      </c>
      <c r="S65" s="12" t="s">
        <v>51</v>
      </c>
      <c r="T65" s="13" t="s">
        <v>34</v>
      </c>
      <c r="U65" s="12" t="s">
        <v>120</v>
      </c>
      <c r="V65" s="12">
        <v>6.96</v>
      </c>
      <c r="W65" s="12">
        <v>0</v>
      </c>
      <c r="X65" s="12"/>
      <c r="Z65" s="15" t="str">
        <f>+VLOOKUP(B65,'ACTIVOS KAL TIRE 2019'!$B:$D,3,0)</f>
        <v>DIAZ BARBOSA SERGIO JOSE</v>
      </c>
    </row>
    <row r="66" spans="1:26" ht="15" customHeight="1" x14ac:dyDescent="0.35">
      <c r="A66" s="11">
        <f t="shared" si="1"/>
        <v>62</v>
      </c>
      <c r="B66" s="11">
        <v>17976420</v>
      </c>
      <c r="C66" s="12" t="s">
        <v>126</v>
      </c>
      <c r="D66" s="12" t="s">
        <v>253</v>
      </c>
      <c r="E66" s="18" t="s">
        <v>27</v>
      </c>
      <c r="F66" s="12" t="s">
        <v>254</v>
      </c>
      <c r="G66" s="12" t="s">
        <v>126</v>
      </c>
      <c r="H66" s="12">
        <v>3153737277</v>
      </c>
      <c r="I66" s="13">
        <v>28739</v>
      </c>
      <c r="J66" s="12">
        <v>1634</v>
      </c>
      <c r="K66" s="12" t="s">
        <v>29</v>
      </c>
      <c r="L66" s="13">
        <v>41655</v>
      </c>
      <c r="M66" s="19">
        <v>1785800</v>
      </c>
      <c r="N66" s="12" t="s">
        <v>61</v>
      </c>
      <c r="O66" s="12" t="s">
        <v>100</v>
      </c>
      <c r="P66" s="12" t="s">
        <v>125</v>
      </c>
      <c r="Q66" s="12">
        <v>13</v>
      </c>
      <c r="R66" s="14">
        <v>6140200008274</v>
      </c>
      <c r="S66" s="12" t="s">
        <v>33</v>
      </c>
      <c r="T66" s="13" t="s">
        <v>34</v>
      </c>
      <c r="U66" s="12" t="s">
        <v>35</v>
      </c>
      <c r="V66" s="12">
        <v>6.96</v>
      </c>
      <c r="W66" s="12">
        <v>1</v>
      </c>
      <c r="X66" s="12"/>
      <c r="Z66" s="15" t="str">
        <f>+VLOOKUP(B66,'ACTIVOS KAL TIRE 2019'!$B:$D,3,0)</f>
        <v>DIAZ GUERRA EVER ENRIQUE</v>
      </c>
    </row>
    <row r="67" spans="1:26" ht="15" customHeight="1" x14ac:dyDescent="0.35">
      <c r="A67" s="11">
        <f t="shared" si="1"/>
        <v>63</v>
      </c>
      <c r="B67" s="11">
        <v>1064115819</v>
      </c>
      <c r="C67" s="12" t="s">
        <v>163</v>
      </c>
      <c r="D67" s="12" t="s">
        <v>255</v>
      </c>
      <c r="E67" s="18" t="s">
        <v>27</v>
      </c>
      <c r="F67" s="12" t="s">
        <v>256</v>
      </c>
      <c r="G67" s="12" t="s">
        <v>114</v>
      </c>
      <c r="H67" s="12">
        <v>3113004040</v>
      </c>
      <c r="I67" s="13">
        <v>34621</v>
      </c>
      <c r="J67" s="12">
        <v>1638</v>
      </c>
      <c r="K67" s="12" t="s">
        <v>99</v>
      </c>
      <c r="L67" s="13">
        <v>43329</v>
      </c>
      <c r="M67" s="19">
        <v>1042000</v>
      </c>
      <c r="N67" s="12" t="s">
        <v>30</v>
      </c>
      <c r="O67" s="12" t="s">
        <v>100</v>
      </c>
      <c r="P67" s="12" t="s">
        <v>204</v>
      </c>
      <c r="Q67" s="12">
        <v>13</v>
      </c>
      <c r="R67" s="14">
        <v>6140200035996</v>
      </c>
      <c r="S67" s="12" t="s">
        <v>77</v>
      </c>
      <c r="T67" s="13" t="s">
        <v>34</v>
      </c>
      <c r="U67" s="12" t="s">
        <v>35</v>
      </c>
      <c r="V67" s="12">
        <v>6.96</v>
      </c>
      <c r="W67" s="12">
        <v>1</v>
      </c>
      <c r="X67" s="12"/>
      <c r="Z67" s="15" t="str">
        <f>+VLOOKUP(B67,'ACTIVOS KAL TIRE 2019'!$B:$D,3,0)</f>
        <v>DIAZ IRIARTE DONOVAN</v>
      </c>
    </row>
    <row r="68" spans="1:26" ht="15" customHeight="1" x14ac:dyDescent="0.35">
      <c r="A68" s="11">
        <f t="shared" si="1"/>
        <v>64</v>
      </c>
      <c r="B68" s="11">
        <v>12524261</v>
      </c>
      <c r="C68" s="12" t="s">
        <v>163</v>
      </c>
      <c r="D68" s="12" t="s">
        <v>257</v>
      </c>
      <c r="E68" s="18" t="s">
        <v>27</v>
      </c>
      <c r="F68" s="12" t="s">
        <v>258</v>
      </c>
      <c r="G68" s="12" t="s">
        <v>114</v>
      </c>
      <c r="H68" s="12">
        <v>3136189491</v>
      </c>
      <c r="I68" s="13">
        <v>29711</v>
      </c>
      <c r="J68" s="12">
        <v>1614</v>
      </c>
      <c r="K68" s="12" t="s">
        <v>55</v>
      </c>
      <c r="L68" s="13">
        <v>40087</v>
      </c>
      <c r="M68" s="19">
        <v>1779000</v>
      </c>
      <c r="N68" s="12" t="s">
        <v>75</v>
      </c>
      <c r="O68" s="12" t="s">
        <v>31</v>
      </c>
      <c r="P68" s="12" t="s">
        <v>125</v>
      </c>
      <c r="Q68" s="12">
        <v>13</v>
      </c>
      <c r="R68" s="14">
        <v>3160200215235</v>
      </c>
      <c r="S68" s="12" t="s">
        <v>77</v>
      </c>
      <c r="T68" s="13" t="s">
        <v>34</v>
      </c>
      <c r="U68" s="12" t="s">
        <v>120</v>
      </c>
      <c r="V68" s="12">
        <v>6.96</v>
      </c>
      <c r="W68" s="12">
        <v>1</v>
      </c>
      <c r="X68" s="12"/>
      <c r="Z68" s="15" t="e">
        <f>+VLOOKUP(B68,'ACTIVOS KAL TIRE 2019'!$B:$D,3,0)</f>
        <v>#N/A</v>
      </c>
    </row>
    <row r="69" spans="1:26" ht="15" customHeight="1" x14ac:dyDescent="0.35">
      <c r="A69" s="11">
        <f t="shared" si="1"/>
        <v>65</v>
      </c>
      <c r="B69" s="11">
        <v>1038332425</v>
      </c>
      <c r="C69" s="12" t="s">
        <v>259</v>
      </c>
      <c r="D69" s="12" t="s">
        <v>260</v>
      </c>
      <c r="E69" s="18" t="s">
        <v>27</v>
      </c>
      <c r="F69" s="12" t="s">
        <v>261</v>
      </c>
      <c r="G69" s="12" t="s">
        <v>259</v>
      </c>
      <c r="H69" s="12">
        <v>3105270749</v>
      </c>
      <c r="I69" s="13">
        <v>31649</v>
      </c>
      <c r="J69" s="12">
        <v>1639</v>
      </c>
      <c r="K69" s="12" t="s">
        <v>262</v>
      </c>
      <c r="L69" s="13">
        <v>43354</v>
      </c>
      <c r="M69" s="19">
        <v>828116</v>
      </c>
      <c r="N69" s="12" t="s">
        <v>263</v>
      </c>
      <c r="O69" s="12" t="s">
        <v>41</v>
      </c>
      <c r="P69" s="12" t="s">
        <v>42</v>
      </c>
      <c r="Q69" s="12">
        <v>13</v>
      </c>
      <c r="R69" s="14">
        <v>5160200006541</v>
      </c>
      <c r="S69" s="12" t="s">
        <v>43</v>
      </c>
      <c r="T69" s="13">
        <v>43534</v>
      </c>
      <c r="U69" s="12"/>
      <c r="V69" s="12">
        <v>6.96</v>
      </c>
      <c r="W69" s="12">
        <v>0</v>
      </c>
      <c r="X69" s="12">
        <f ca="1">+DAYS360(L69,$X$3,0)</f>
        <v>2313</v>
      </c>
      <c r="Z69" s="15" t="e">
        <f>+VLOOKUP(B69,'ACTIVOS KAL TIRE 2019'!$B:$D,3,0)</f>
        <v>#N/A</v>
      </c>
    </row>
    <row r="70" spans="1:26" ht="15" customHeight="1" x14ac:dyDescent="0.35">
      <c r="A70" s="11">
        <f t="shared" ref="A70:A101" si="2">+A69+1</f>
        <v>66</v>
      </c>
      <c r="B70" s="11">
        <v>1066092707</v>
      </c>
      <c r="C70" s="12" t="s">
        <v>264</v>
      </c>
      <c r="D70" s="12" t="s">
        <v>265</v>
      </c>
      <c r="E70" s="18" t="s">
        <v>27</v>
      </c>
      <c r="F70" s="12" t="s">
        <v>266</v>
      </c>
      <c r="G70" s="12" t="s">
        <v>264</v>
      </c>
      <c r="H70" s="12">
        <v>3187806491</v>
      </c>
      <c r="I70" s="13">
        <v>33400</v>
      </c>
      <c r="J70" s="12">
        <v>1634</v>
      </c>
      <c r="K70" s="12" t="s">
        <v>29</v>
      </c>
      <c r="L70" s="13">
        <v>41655</v>
      </c>
      <c r="M70" s="19">
        <v>1459500</v>
      </c>
      <c r="N70" s="12" t="s">
        <v>75</v>
      </c>
      <c r="O70" s="12" t="s">
        <v>100</v>
      </c>
      <c r="P70" s="12" t="s">
        <v>88</v>
      </c>
      <c r="Q70" s="12">
        <v>13</v>
      </c>
      <c r="R70" s="14">
        <v>3160200234509</v>
      </c>
      <c r="S70" s="12" t="s">
        <v>77</v>
      </c>
      <c r="T70" s="13" t="s">
        <v>34</v>
      </c>
      <c r="U70" s="12" t="s">
        <v>35</v>
      </c>
      <c r="V70" s="12">
        <v>6.96</v>
      </c>
      <c r="W70" s="12">
        <v>1</v>
      </c>
      <c r="X70" s="12"/>
      <c r="Z70" s="15" t="str">
        <f>+VLOOKUP(B70,'ACTIVOS KAL TIRE 2019'!$B:$D,3,0)</f>
        <v>DURAN PABON VICTOR ELI</v>
      </c>
    </row>
    <row r="71" spans="1:26" ht="15" customHeight="1" x14ac:dyDescent="0.35">
      <c r="A71" s="11">
        <f t="shared" si="2"/>
        <v>67</v>
      </c>
      <c r="B71" s="11">
        <v>1065614635</v>
      </c>
      <c r="C71" s="12" t="s">
        <v>74</v>
      </c>
      <c r="D71" s="12" t="s">
        <v>267</v>
      </c>
      <c r="E71" s="18" t="s">
        <v>27</v>
      </c>
      <c r="F71" s="12" t="s">
        <v>268</v>
      </c>
      <c r="G71" s="12" t="s">
        <v>74</v>
      </c>
      <c r="H71" s="12">
        <v>3165397039</v>
      </c>
      <c r="I71" s="13">
        <v>32920</v>
      </c>
      <c r="J71" s="12">
        <v>1634</v>
      </c>
      <c r="K71" s="12" t="s">
        <v>29</v>
      </c>
      <c r="L71" s="13">
        <v>41671</v>
      </c>
      <c r="M71" s="19">
        <v>2205000</v>
      </c>
      <c r="N71" s="12" t="s">
        <v>30</v>
      </c>
      <c r="O71" s="12" t="s">
        <v>62</v>
      </c>
      <c r="P71" s="12" t="s">
        <v>105</v>
      </c>
      <c r="Q71" s="12">
        <v>13</v>
      </c>
      <c r="R71" s="14">
        <v>9380200530045</v>
      </c>
      <c r="S71" s="12" t="s">
        <v>77</v>
      </c>
      <c r="T71" s="13" t="s">
        <v>34</v>
      </c>
      <c r="U71" s="12" t="s">
        <v>78</v>
      </c>
      <c r="V71" s="12">
        <v>6.96</v>
      </c>
      <c r="W71" s="12">
        <v>1</v>
      </c>
      <c r="X71" s="12"/>
      <c r="Z71" s="15" t="str">
        <f>+VLOOKUP(B71,'ACTIVOS KAL TIRE 2019'!$B:$D,3,0)</f>
        <v>ESCOBAR LOPEZ CARLOS JULIO</v>
      </c>
    </row>
    <row r="72" spans="1:26" ht="15" hidden="1" customHeight="1" x14ac:dyDescent="0.35">
      <c r="A72" s="11">
        <f t="shared" si="2"/>
        <v>68</v>
      </c>
      <c r="B72" s="11">
        <v>1004374364</v>
      </c>
      <c r="C72" s="12" t="s">
        <v>96</v>
      </c>
      <c r="D72" s="12" t="s">
        <v>269</v>
      </c>
      <c r="E72" s="18" t="s">
        <v>27</v>
      </c>
      <c r="F72" s="12" t="s">
        <v>270</v>
      </c>
      <c r="G72" s="12" t="s">
        <v>96</v>
      </c>
      <c r="H72" s="12">
        <v>3017708245</v>
      </c>
      <c r="I72" s="13">
        <v>35470</v>
      </c>
      <c r="J72" s="12">
        <v>163101</v>
      </c>
      <c r="K72" s="12" t="s">
        <v>124</v>
      </c>
      <c r="L72" s="13">
        <v>43467</v>
      </c>
      <c r="M72" s="19">
        <v>856000</v>
      </c>
      <c r="N72" s="12" t="s">
        <v>40</v>
      </c>
      <c r="O72" s="12" t="s">
        <v>31</v>
      </c>
      <c r="P72" s="12"/>
      <c r="Q72" s="12">
        <v>13</v>
      </c>
      <c r="R72" s="14">
        <v>5180200396064</v>
      </c>
      <c r="S72" s="12" t="s">
        <v>129</v>
      </c>
      <c r="T72" s="13" t="s">
        <v>34</v>
      </c>
      <c r="U72" s="12"/>
      <c r="V72" s="12">
        <v>6.96</v>
      </c>
      <c r="W72" s="12">
        <v>0</v>
      </c>
      <c r="X72" s="12"/>
      <c r="Z72" s="15" t="str">
        <f>+VLOOKUP(B72,'ACTIVOS KAL TIRE 2019'!$B:$D,3,0)</f>
        <v>ESPANA HERRERA LUIS ALEJANDRO</v>
      </c>
    </row>
    <row r="73" spans="1:26" ht="15" customHeight="1" x14ac:dyDescent="0.35">
      <c r="A73" s="11">
        <f t="shared" si="2"/>
        <v>69</v>
      </c>
      <c r="B73" s="11">
        <v>73377709</v>
      </c>
      <c r="C73" s="12" t="s">
        <v>271</v>
      </c>
      <c r="D73" s="12" t="s">
        <v>272</v>
      </c>
      <c r="E73" s="18" t="s">
        <v>27</v>
      </c>
      <c r="F73" s="12" t="s">
        <v>273</v>
      </c>
      <c r="G73" s="12" t="s">
        <v>274</v>
      </c>
      <c r="H73" s="12">
        <v>3187232387</v>
      </c>
      <c r="I73" s="13">
        <v>30106</v>
      </c>
      <c r="J73" s="12">
        <v>1634</v>
      </c>
      <c r="K73" s="12" t="s">
        <v>29</v>
      </c>
      <c r="L73" s="13">
        <v>41671</v>
      </c>
      <c r="M73" s="19">
        <v>2069100</v>
      </c>
      <c r="N73" s="12" t="s">
        <v>152</v>
      </c>
      <c r="O73" s="12" t="s">
        <v>31</v>
      </c>
      <c r="P73" s="12" t="s">
        <v>32</v>
      </c>
      <c r="Q73" s="12">
        <v>13</v>
      </c>
      <c r="R73" s="14">
        <v>7190200171654</v>
      </c>
      <c r="S73" s="12" t="s">
        <v>77</v>
      </c>
      <c r="T73" s="13" t="s">
        <v>34</v>
      </c>
      <c r="U73" s="12" t="s">
        <v>35</v>
      </c>
      <c r="V73" s="12">
        <v>6.96</v>
      </c>
      <c r="W73" s="12">
        <v>1</v>
      </c>
      <c r="X73" s="12"/>
      <c r="Z73" s="15" t="str">
        <f>+VLOOKUP(B73,'ACTIVOS KAL TIRE 2019'!$B:$D,3,0)</f>
        <v>ESQUIVEL CARO EDER ALFONSO</v>
      </c>
    </row>
    <row r="74" spans="1:26" ht="15" customHeight="1" x14ac:dyDescent="0.35">
      <c r="A74" s="11">
        <f t="shared" si="2"/>
        <v>70</v>
      </c>
      <c r="B74" s="11">
        <v>1065613418</v>
      </c>
      <c r="C74" s="12" t="s">
        <v>74</v>
      </c>
      <c r="D74" s="12" t="s">
        <v>275</v>
      </c>
      <c r="E74" s="18" t="s">
        <v>27</v>
      </c>
      <c r="F74" s="12" t="s">
        <v>276</v>
      </c>
      <c r="G74" s="12" t="s">
        <v>74</v>
      </c>
      <c r="H74" s="12">
        <v>3188666791</v>
      </c>
      <c r="I74" s="13">
        <v>32877</v>
      </c>
      <c r="J74" s="12">
        <v>1634</v>
      </c>
      <c r="K74" s="12" t="s">
        <v>29</v>
      </c>
      <c r="L74" s="13">
        <v>41671</v>
      </c>
      <c r="M74" s="19">
        <v>2205000</v>
      </c>
      <c r="N74" s="12" t="s">
        <v>30</v>
      </c>
      <c r="O74" s="12" t="s">
        <v>31</v>
      </c>
      <c r="P74" s="12" t="s">
        <v>105</v>
      </c>
      <c r="Q74" s="12">
        <v>13</v>
      </c>
      <c r="R74" s="14">
        <v>6140200008522</v>
      </c>
      <c r="S74" s="12" t="s">
        <v>77</v>
      </c>
      <c r="T74" s="13" t="s">
        <v>34</v>
      </c>
      <c r="U74" s="12" t="s">
        <v>35</v>
      </c>
      <c r="V74" s="12">
        <v>6.96</v>
      </c>
      <c r="W74" s="12">
        <v>1</v>
      </c>
      <c r="X74" s="12"/>
      <c r="Z74" s="15" t="str">
        <f>+VLOOKUP(B74,'ACTIVOS KAL TIRE 2019'!$B:$D,3,0)</f>
        <v>FERNANDEZ FONTALVO DIDIER FABIAN</v>
      </c>
    </row>
    <row r="75" spans="1:26" ht="15" customHeight="1" x14ac:dyDescent="0.35">
      <c r="A75" s="11">
        <f t="shared" si="2"/>
        <v>71</v>
      </c>
      <c r="B75" s="26">
        <v>1007610091</v>
      </c>
      <c r="C75" s="27" t="s">
        <v>231</v>
      </c>
      <c r="D75" s="27" t="s">
        <v>277</v>
      </c>
      <c r="E75" s="18" t="s">
        <v>27</v>
      </c>
      <c r="F75" s="12" t="s">
        <v>278</v>
      </c>
      <c r="G75" s="12" t="s">
        <v>114</v>
      </c>
      <c r="H75" s="12">
        <v>3234739475</v>
      </c>
      <c r="I75" s="13">
        <v>33418</v>
      </c>
      <c r="J75" s="12">
        <v>1634</v>
      </c>
      <c r="K75" s="12" t="s">
        <v>29</v>
      </c>
      <c r="L75" s="13">
        <v>43207</v>
      </c>
      <c r="M75" s="19">
        <v>1187700</v>
      </c>
      <c r="N75" s="12" t="s">
        <v>279</v>
      </c>
      <c r="O75" s="12" t="s">
        <v>100</v>
      </c>
      <c r="P75" s="12" t="s">
        <v>88</v>
      </c>
      <c r="Q75" s="12">
        <v>13</v>
      </c>
      <c r="R75" s="14"/>
      <c r="S75" s="12"/>
      <c r="T75" s="13" t="s">
        <v>34</v>
      </c>
      <c r="U75" s="12"/>
      <c r="V75" s="12">
        <v>6.96</v>
      </c>
      <c r="W75" s="12">
        <v>1</v>
      </c>
      <c r="X75" s="12"/>
      <c r="Z75" s="15" t="e">
        <f>+VLOOKUP(B75,'ACTIVOS KAL TIRE 2019'!$B:$D,3,0)</f>
        <v>#N/A</v>
      </c>
    </row>
    <row r="76" spans="1:26" ht="15" customHeight="1" x14ac:dyDescent="0.35">
      <c r="A76" s="11">
        <f t="shared" si="2"/>
        <v>72</v>
      </c>
      <c r="B76" s="19">
        <v>1082873949</v>
      </c>
      <c r="C76" s="12" t="s">
        <v>96</v>
      </c>
      <c r="D76" s="12" t="s">
        <v>280</v>
      </c>
      <c r="E76" s="18" t="s">
        <v>27</v>
      </c>
      <c r="F76" s="12" t="s">
        <v>281</v>
      </c>
      <c r="G76" s="12" t="s">
        <v>282</v>
      </c>
      <c r="H76" s="12">
        <v>3126884625</v>
      </c>
      <c r="I76" s="13">
        <v>32101</v>
      </c>
      <c r="J76" s="12">
        <v>1638</v>
      </c>
      <c r="K76" s="12" t="s">
        <v>99</v>
      </c>
      <c r="L76" s="13">
        <v>43333</v>
      </c>
      <c r="M76" s="19">
        <v>1500000</v>
      </c>
      <c r="N76" s="12" t="s">
        <v>61</v>
      </c>
      <c r="O76" s="12" t="s">
        <v>31</v>
      </c>
      <c r="P76" s="12" t="s">
        <v>169</v>
      </c>
      <c r="Q76" s="12">
        <v>13</v>
      </c>
      <c r="R76" s="14">
        <v>6140200061018</v>
      </c>
      <c r="S76" s="12" t="s">
        <v>77</v>
      </c>
      <c r="T76" s="13" t="s">
        <v>34</v>
      </c>
      <c r="U76" s="12"/>
      <c r="V76" s="12">
        <v>6.96</v>
      </c>
      <c r="W76" s="12">
        <v>0</v>
      </c>
      <c r="X76" s="12"/>
      <c r="Z76" s="15" t="str">
        <f>+VLOOKUP(B76,'ACTIVOS KAL TIRE 2019'!$B:$D,3,0)</f>
        <v>FONSECA REALES MANUEL ALBERTO</v>
      </c>
    </row>
    <row r="77" spans="1:26" ht="15" customHeight="1" x14ac:dyDescent="0.35">
      <c r="A77" s="11">
        <f t="shared" si="2"/>
        <v>73</v>
      </c>
      <c r="B77" s="11">
        <v>1143429821</v>
      </c>
      <c r="C77" s="12" t="s">
        <v>52</v>
      </c>
      <c r="D77" s="12" t="s">
        <v>283</v>
      </c>
      <c r="E77" s="18" t="s">
        <v>27</v>
      </c>
      <c r="F77" s="12" t="s">
        <v>284</v>
      </c>
      <c r="G77" s="12" t="s">
        <v>285</v>
      </c>
      <c r="H77" s="12">
        <v>3157719673</v>
      </c>
      <c r="I77" s="13">
        <v>33234</v>
      </c>
      <c r="J77" s="12">
        <v>1694</v>
      </c>
      <c r="K77" s="12" t="s">
        <v>68</v>
      </c>
      <c r="L77" s="13">
        <v>43284</v>
      </c>
      <c r="M77" s="19">
        <v>1785000</v>
      </c>
      <c r="N77" s="12" t="s">
        <v>69</v>
      </c>
      <c r="O77" s="12" t="s">
        <v>31</v>
      </c>
      <c r="P77" s="12" t="s">
        <v>286</v>
      </c>
      <c r="Q77" s="12">
        <v>13</v>
      </c>
      <c r="R77" s="14"/>
      <c r="S77" s="12" t="s">
        <v>51</v>
      </c>
      <c r="T77" s="13" t="s">
        <v>34</v>
      </c>
      <c r="U77" s="12" t="s">
        <v>35</v>
      </c>
      <c r="V77" s="12">
        <v>4.3499999999999996</v>
      </c>
      <c r="W77" s="12">
        <v>0</v>
      </c>
      <c r="X77" s="12"/>
      <c r="Z77" s="15" t="e">
        <f>+VLOOKUP(B77,'ACTIVOS KAL TIRE 2019'!$B:$D,3,0)</f>
        <v>#N/A</v>
      </c>
    </row>
    <row r="78" spans="1:26" ht="15" customHeight="1" x14ac:dyDescent="0.35">
      <c r="A78" s="11">
        <f t="shared" si="2"/>
        <v>74</v>
      </c>
      <c r="B78" s="11">
        <v>1065573171</v>
      </c>
      <c r="C78" s="12" t="s">
        <v>74</v>
      </c>
      <c r="D78" s="12" t="s">
        <v>287</v>
      </c>
      <c r="E78" s="18" t="s">
        <v>27</v>
      </c>
      <c r="F78" s="12" t="s">
        <v>288</v>
      </c>
      <c r="G78" s="12" t="s">
        <v>74</v>
      </c>
      <c r="H78" s="12">
        <v>3043885700</v>
      </c>
      <c r="I78" s="13">
        <v>30943</v>
      </c>
      <c r="J78" s="12">
        <v>1614</v>
      </c>
      <c r="K78" s="12" t="s">
        <v>55</v>
      </c>
      <c r="L78" s="13">
        <v>41898</v>
      </c>
      <c r="M78" s="19">
        <v>1566300</v>
      </c>
      <c r="N78" s="12" t="s">
        <v>75</v>
      </c>
      <c r="O78" s="12" t="s">
        <v>31</v>
      </c>
      <c r="P78" s="12" t="s">
        <v>240</v>
      </c>
      <c r="Q78" s="12">
        <v>13</v>
      </c>
      <c r="R78" s="14">
        <v>4860200164114</v>
      </c>
      <c r="S78" s="12" t="s">
        <v>77</v>
      </c>
      <c r="T78" s="13" t="s">
        <v>34</v>
      </c>
      <c r="U78" s="12" t="s">
        <v>35</v>
      </c>
      <c r="V78" s="12">
        <v>6.96</v>
      </c>
      <c r="W78" s="12">
        <v>1</v>
      </c>
      <c r="X78" s="12"/>
      <c r="Z78" s="15" t="str">
        <f>+VLOOKUP(B78,'ACTIVOS KAL TIRE 2019'!$B:$D,3,0)</f>
        <v>FRAGOZO CALVO JESUS DAVID</v>
      </c>
    </row>
    <row r="79" spans="1:26" ht="15" customHeight="1" x14ac:dyDescent="0.35">
      <c r="A79" s="11">
        <f t="shared" si="2"/>
        <v>75</v>
      </c>
      <c r="B79" s="11">
        <v>84038453</v>
      </c>
      <c r="C79" s="12" t="s">
        <v>289</v>
      </c>
      <c r="D79" s="12" t="s">
        <v>290</v>
      </c>
      <c r="E79" s="18" t="s">
        <v>27</v>
      </c>
      <c r="F79" s="12" t="s">
        <v>291</v>
      </c>
      <c r="G79" s="12" t="s">
        <v>221</v>
      </c>
      <c r="H79" s="12">
        <v>3145556763</v>
      </c>
      <c r="I79" s="13">
        <v>25721</v>
      </c>
      <c r="J79" s="12">
        <v>1634</v>
      </c>
      <c r="K79" s="12" t="s">
        <v>29</v>
      </c>
      <c r="L79" s="13">
        <v>39430</v>
      </c>
      <c r="M79" s="19">
        <v>9065000</v>
      </c>
      <c r="N79" s="12" t="s">
        <v>49</v>
      </c>
      <c r="O79" s="12" t="s">
        <v>119</v>
      </c>
      <c r="P79" s="12" t="s">
        <v>292</v>
      </c>
      <c r="Q79" s="12">
        <v>13</v>
      </c>
      <c r="R79" s="14">
        <v>3670200052677</v>
      </c>
      <c r="S79" s="12" t="s">
        <v>77</v>
      </c>
      <c r="T79" s="13" t="s">
        <v>34</v>
      </c>
      <c r="U79" s="12" t="s">
        <v>120</v>
      </c>
      <c r="V79" s="12">
        <v>6.96</v>
      </c>
      <c r="W79" s="12">
        <v>0</v>
      </c>
      <c r="X79" s="12"/>
      <c r="Z79" s="15" t="str">
        <f>+VLOOKUP(B79,'ACTIVOS KAL TIRE 2019'!$B:$D,3,0)</f>
        <v>FRAGOZO DIAZ JOSE GREGORIO</v>
      </c>
    </row>
    <row r="80" spans="1:26" ht="15" customHeight="1" x14ac:dyDescent="0.35">
      <c r="A80" s="11">
        <f t="shared" si="2"/>
        <v>76</v>
      </c>
      <c r="B80" s="11">
        <v>1064114760</v>
      </c>
      <c r="C80" s="12" t="s">
        <v>163</v>
      </c>
      <c r="D80" s="12" t="s">
        <v>293</v>
      </c>
      <c r="E80" s="18" t="s">
        <v>27</v>
      </c>
      <c r="F80" s="12" t="s">
        <v>294</v>
      </c>
      <c r="G80" s="12" t="s">
        <v>114</v>
      </c>
      <c r="H80" s="12">
        <v>3012269235</v>
      </c>
      <c r="I80" s="13">
        <v>34357</v>
      </c>
      <c r="J80" s="12">
        <v>1634</v>
      </c>
      <c r="K80" s="12" t="s">
        <v>29</v>
      </c>
      <c r="L80" s="13">
        <v>43105</v>
      </c>
      <c r="M80" s="19">
        <v>1187700</v>
      </c>
      <c r="N80" s="12" t="s">
        <v>30</v>
      </c>
      <c r="O80" s="12" t="s">
        <v>100</v>
      </c>
      <c r="P80" s="12" t="s">
        <v>88</v>
      </c>
      <c r="Q80" s="12">
        <v>13</v>
      </c>
      <c r="R80" s="14">
        <v>6140200052868</v>
      </c>
      <c r="S80" s="12" t="s">
        <v>77</v>
      </c>
      <c r="T80" s="13" t="s">
        <v>34</v>
      </c>
      <c r="U80" s="12" t="s">
        <v>35</v>
      </c>
      <c r="V80" s="12">
        <v>6.96</v>
      </c>
      <c r="W80" s="12">
        <v>1</v>
      </c>
      <c r="X80" s="12"/>
      <c r="Z80" s="15" t="str">
        <f>+VLOOKUP(B80,'ACTIVOS KAL TIRE 2019'!$B:$D,3,0)</f>
        <v>FUENTES MENDEZ DEIVER ALFONSO</v>
      </c>
    </row>
    <row r="81" spans="1:26" ht="15" customHeight="1" x14ac:dyDescent="0.35">
      <c r="A81" s="11">
        <f t="shared" si="2"/>
        <v>77</v>
      </c>
      <c r="B81" s="11">
        <v>72269253</v>
      </c>
      <c r="C81" s="12" t="s">
        <v>52</v>
      </c>
      <c r="D81" s="12" t="s">
        <v>295</v>
      </c>
      <c r="E81" s="18" t="s">
        <v>27</v>
      </c>
      <c r="F81" s="12" t="s">
        <v>296</v>
      </c>
      <c r="G81" s="12" t="s">
        <v>52</v>
      </c>
      <c r="H81" s="12">
        <v>3012443749</v>
      </c>
      <c r="I81" s="13">
        <v>30230</v>
      </c>
      <c r="J81" s="12">
        <v>1694</v>
      </c>
      <c r="K81" s="12" t="s">
        <v>68</v>
      </c>
      <c r="L81" s="13">
        <v>41321</v>
      </c>
      <c r="M81" s="19">
        <v>3000000</v>
      </c>
      <c r="N81" s="12" t="s">
        <v>75</v>
      </c>
      <c r="O81" s="12" t="s">
        <v>62</v>
      </c>
      <c r="P81" s="12" t="s">
        <v>297</v>
      </c>
      <c r="Q81" s="12">
        <v>13</v>
      </c>
      <c r="R81" s="14">
        <v>920200268515</v>
      </c>
      <c r="S81" s="12" t="s">
        <v>51</v>
      </c>
      <c r="T81" s="13" t="s">
        <v>34</v>
      </c>
      <c r="U81" s="12" t="s">
        <v>35</v>
      </c>
      <c r="V81" s="12">
        <v>6.96</v>
      </c>
      <c r="W81" s="12">
        <v>0</v>
      </c>
      <c r="X81" s="12"/>
      <c r="Z81" s="15" t="str">
        <f>+VLOOKUP(B81,'ACTIVOS KAL TIRE 2019'!$B:$D,3,0)</f>
        <v>GALEANO CARBONELL DEWYTH</v>
      </c>
    </row>
    <row r="82" spans="1:26" ht="15" customHeight="1" x14ac:dyDescent="0.35">
      <c r="A82" s="11">
        <f t="shared" si="2"/>
        <v>78</v>
      </c>
      <c r="B82" s="11">
        <v>1079936495</v>
      </c>
      <c r="C82" s="12" t="s">
        <v>298</v>
      </c>
      <c r="D82" s="12" t="s">
        <v>299</v>
      </c>
      <c r="E82" s="18" t="s">
        <v>27</v>
      </c>
      <c r="F82" s="12" t="s">
        <v>300</v>
      </c>
      <c r="G82" s="12" t="s">
        <v>298</v>
      </c>
      <c r="H82" s="12">
        <v>3014589585</v>
      </c>
      <c r="I82" s="13">
        <v>34029</v>
      </c>
      <c r="J82" s="12">
        <v>1614</v>
      </c>
      <c r="K82" s="12" t="s">
        <v>55</v>
      </c>
      <c r="L82" s="13">
        <v>43284</v>
      </c>
      <c r="M82" s="26">
        <v>1356000</v>
      </c>
      <c r="N82" s="12" t="s">
        <v>75</v>
      </c>
      <c r="O82" s="12"/>
      <c r="P82" s="12" t="s">
        <v>225</v>
      </c>
      <c r="Q82" s="12">
        <v>13</v>
      </c>
      <c r="R82" s="14"/>
      <c r="S82" s="12"/>
      <c r="T82" s="13" t="s">
        <v>34</v>
      </c>
      <c r="U82" s="12"/>
      <c r="V82" s="12">
        <v>6.96</v>
      </c>
      <c r="W82" s="12">
        <v>1</v>
      </c>
      <c r="X82" s="12"/>
      <c r="Z82" s="15" t="str">
        <f>+VLOOKUP(B82,'ACTIVOS KAL TIRE 2019'!$B:$D,3,0)</f>
        <v>GAMARRA BRIEVA FERNANDO JOSE</v>
      </c>
    </row>
    <row r="83" spans="1:26" ht="15" customHeight="1" x14ac:dyDescent="0.35">
      <c r="A83" s="11">
        <f t="shared" si="2"/>
        <v>79</v>
      </c>
      <c r="B83" s="11">
        <v>1120740110</v>
      </c>
      <c r="C83" s="12" t="s">
        <v>301</v>
      </c>
      <c r="D83" s="12" t="s">
        <v>302</v>
      </c>
      <c r="E83" s="18" t="s">
        <v>27</v>
      </c>
      <c r="F83" s="12" t="s">
        <v>303</v>
      </c>
      <c r="G83" s="12" t="s">
        <v>249</v>
      </c>
      <c r="H83" s="12">
        <v>3156993371</v>
      </c>
      <c r="I83" s="13">
        <v>31730</v>
      </c>
      <c r="J83" s="12">
        <v>1612</v>
      </c>
      <c r="K83" s="12" t="s">
        <v>91</v>
      </c>
      <c r="L83" s="13">
        <v>41655</v>
      </c>
      <c r="M83" s="19">
        <v>2069100</v>
      </c>
      <c r="N83" s="12" t="s">
        <v>61</v>
      </c>
      <c r="O83" s="12" t="s">
        <v>31</v>
      </c>
      <c r="P83" s="12" t="s">
        <v>32</v>
      </c>
      <c r="Q83" s="12">
        <v>13</v>
      </c>
      <c r="R83" s="14">
        <v>260200153916</v>
      </c>
      <c r="S83" s="12" t="s">
        <v>33</v>
      </c>
      <c r="T83" s="13" t="s">
        <v>34</v>
      </c>
      <c r="U83" s="12" t="s">
        <v>35</v>
      </c>
      <c r="V83" s="12">
        <v>6.96</v>
      </c>
      <c r="W83" s="12">
        <v>1</v>
      </c>
      <c r="X83" s="12"/>
      <c r="Z83" s="15" t="str">
        <f>+VLOOKUP(B83,'ACTIVOS KAL TIRE 2019'!$B:$D,3,0)</f>
        <v>GAMEZ BRITO ERNESTO GUILLERMO</v>
      </c>
    </row>
    <row r="84" spans="1:26" ht="15" customHeight="1" x14ac:dyDescent="0.35">
      <c r="A84" s="11">
        <f t="shared" si="2"/>
        <v>80</v>
      </c>
      <c r="B84" s="11">
        <v>12603073</v>
      </c>
      <c r="C84" s="12" t="s">
        <v>304</v>
      </c>
      <c r="D84" s="12" t="s">
        <v>305</v>
      </c>
      <c r="E84" s="18" t="s">
        <v>27</v>
      </c>
      <c r="F84" s="12" t="s">
        <v>306</v>
      </c>
      <c r="G84" s="12" t="s">
        <v>307</v>
      </c>
      <c r="H84" s="12">
        <v>3158388614</v>
      </c>
      <c r="I84" s="13">
        <v>29925</v>
      </c>
      <c r="J84" s="12">
        <v>1634</v>
      </c>
      <c r="K84" s="12" t="s">
        <v>29</v>
      </c>
      <c r="L84" s="13">
        <v>41671</v>
      </c>
      <c r="M84" s="19">
        <v>1785800</v>
      </c>
      <c r="N84" s="12" t="s">
        <v>30</v>
      </c>
      <c r="O84" s="12" t="s">
        <v>31</v>
      </c>
      <c r="P84" s="12" t="s">
        <v>125</v>
      </c>
      <c r="Q84" s="12">
        <v>13</v>
      </c>
      <c r="R84" s="14">
        <v>6140200009959</v>
      </c>
      <c r="S84" s="12" t="s">
        <v>77</v>
      </c>
      <c r="T84" s="13" t="s">
        <v>34</v>
      </c>
      <c r="U84" s="12" t="s">
        <v>35</v>
      </c>
      <c r="V84" s="12">
        <v>6.96</v>
      </c>
      <c r="W84" s="12">
        <v>1</v>
      </c>
      <c r="X84" s="12"/>
      <c r="Z84" s="15" t="str">
        <f>+VLOOKUP(B84,'ACTIVOS KAL TIRE 2019'!$B:$D,3,0)</f>
        <v>GARCIA CASTENEDA LEOPOLDO</v>
      </c>
    </row>
    <row r="85" spans="1:26" ht="15" customHeight="1" x14ac:dyDescent="0.35">
      <c r="A85" s="11">
        <f t="shared" si="2"/>
        <v>81</v>
      </c>
      <c r="B85" s="11">
        <v>1065986941</v>
      </c>
      <c r="C85" s="12" t="s">
        <v>185</v>
      </c>
      <c r="D85" s="12" t="s">
        <v>308</v>
      </c>
      <c r="E85" s="18" t="s">
        <v>27</v>
      </c>
      <c r="F85" s="12" t="s">
        <v>309</v>
      </c>
      <c r="G85" s="12" t="s">
        <v>39</v>
      </c>
      <c r="H85" s="12">
        <v>3187611361</v>
      </c>
      <c r="I85" s="13">
        <v>32703</v>
      </c>
      <c r="J85" s="12">
        <v>1634</v>
      </c>
      <c r="K85" s="12" t="s">
        <v>29</v>
      </c>
      <c r="L85" s="13">
        <v>41671</v>
      </c>
      <c r="M85" s="19">
        <v>2205000</v>
      </c>
      <c r="N85" s="12" t="s">
        <v>30</v>
      </c>
      <c r="O85" s="12" t="s">
        <v>100</v>
      </c>
      <c r="P85" s="12" t="s">
        <v>105</v>
      </c>
      <c r="Q85" s="12">
        <v>13</v>
      </c>
      <c r="R85" s="14">
        <v>6140200008613</v>
      </c>
      <c r="S85" s="12" t="s">
        <v>77</v>
      </c>
      <c r="T85" s="13" t="s">
        <v>34</v>
      </c>
      <c r="U85" s="12" t="s">
        <v>35</v>
      </c>
      <c r="V85" s="12">
        <v>6.96</v>
      </c>
      <c r="W85" s="12">
        <v>1</v>
      </c>
      <c r="X85" s="12"/>
      <c r="Z85" s="15" t="str">
        <f>+VLOOKUP(B85,'ACTIVOS KAL TIRE 2019'!$B:$D,3,0)</f>
        <v>GARCIA GOMEZ BLADIMIR</v>
      </c>
    </row>
    <row r="86" spans="1:26" ht="15" customHeight="1" x14ac:dyDescent="0.35">
      <c r="A86" s="11">
        <f t="shared" si="2"/>
        <v>82</v>
      </c>
      <c r="B86" s="11">
        <v>12522871</v>
      </c>
      <c r="C86" s="12" t="s">
        <v>163</v>
      </c>
      <c r="D86" s="12" t="s">
        <v>310</v>
      </c>
      <c r="E86" s="18" t="s">
        <v>27</v>
      </c>
      <c r="F86" s="12" t="s">
        <v>311</v>
      </c>
      <c r="G86" s="12" t="s">
        <v>114</v>
      </c>
      <c r="H86" s="12">
        <v>3125624354</v>
      </c>
      <c r="I86" s="13">
        <v>26464</v>
      </c>
      <c r="J86" s="12">
        <v>1634</v>
      </c>
      <c r="K86" s="12" t="s">
        <v>29</v>
      </c>
      <c r="L86" s="13">
        <v>42219</v>
      </c>
      <c r="M86" s="19">
        <v>1459500</v>
      </c>
      <c r="N86" s="12" t="s">
        <v>30</v>
      </c>
      <c r="O86" s="12" t="s">
        <v>31</v>
      </c>
      <c r="P86" s="12" t="s">
        <v>88</v>
      </c>
      <c r="Q86" s="12">
        <v>13</v>
      </c>
      <c r="R86" s="14">
        <v>3160200247717</v>
      </c>
      <c r="S86" s="12" t="s">
        <v>77</v>
      </c>
      <c r="T86" s="13" t="s">
        <v>34</v>
      </c>
      <c r="U86" s="12" t="s">
        <v>35</v>
      </c>
      <c r="V86" s="12">
        <v>6.96</v>
      </c>
      <c r="W86" s="12">
        <v>1</v>
      </c>
      <c r="X86" s="12"/>
      <c r="Z86" s="15" t="str">
        <f>+VLOOKUP(B86,'ACTIVOS KAL TIRE 2019'!$B:$D,3,0)</f>
        <v>GARCIA MOLINA WILMER</v>
      </c>
    </row>
    <row r="87" spans="1:26" ht="15" customHeight="1" x14ac:dyDescent="0.35">
      <c r="A87" s="11">
        <f t="shared" si="2"/>
        <v>83</v>
      </c>
      <c r="B87" s="11">
        <v>1084729864</v>
      </c>
      <c r="C87" s="12" t="s">
        <v>312</v>
      </c>
      <c r="D87" s="12" t="s">
        <v>313</v>
      </c>
      <c r="E87" s="18" t="s">
        <v>66</v>
      </c>
      <c r="F87" s="12" t="s">
        <v>314</v>
      </c>
      <c r="G87" s="12" t="s">
        <v>312</v>
      </c>
      <c r="H87" s="12">
        <v>3144184566</v>
      </c>
      <c r="I87" s="13">
        <v>31914</v>
      </c>
      <c r="J87" s="12">
        <v>1618</v>
      </c>
      <c r="K87" s="12" t="s">
        <v>118</v>
      </c>
      <c r="L87" s="13">
        <v>42891</v>
      </c>
      <c r="M87" s="19">
        <v>2500000</v>
      </c>
      <c r="N87" s="12" t="s">
        <v>75</v>
      </c>
      <c r="O87" s="12" t="s">
        <v>31</v>
      </c>
      <c r="P87" s="12" t="s">
        <v>101</v>
      </c>
      <c r="Q87" s="12">
        <v>13</v>
      </c>
      <c r="R87" s="14">
        <v>3750200338928</v>
      </c>
      <c r="S87" s="12" t="s">
        <v>77</v>
      </c>
      <c r="T87" s="13" t="s">
        <v>34</v>
      </c>
      <c r="U87" s="12" t="s">
        <v>35</v>
      </c>
      <c r="V87" s="12">
        <v>6.96</v>
      </c>
      <c r="W87" s="12">
        <v>0</v>
      </c>
      <c r="X87" s="12"/>
      <c r="Z87" s="15" t="str">
        <f>+VLOOKUP(B87,'ACTIVOS KAL TIRE 2019'!$B:$D,3,0)</f>
        <v>GARCIA MUNIVE PIEDAD MILENA</v>
      </c>
    </row>
    <row r="88" spans="1:26" ht="15" customHeight="1" x14ac:dyDescent="0.35">
      <c r="A88" s="11">
        <f t="shared" si="2"/>
        <v>84</v>
      </c>
      <c r="B88" s="11">
        <v>1045713468</v>
      </c>
      <c r="C88" s="12" t="s">
        <v>52</v>
      </c>
      <c r="D88" s="12" t="s">
        <v>315</v>
      </c>
      <c r="E88" s="18" t="s">
        <v>27</v>
      </c>
      <c r="F88" s="12" t="s">
        <v>316</v>
      </c>
      <c r="G88" s="12" t="s">
        <v>44</v>
      </c>
      <c r="H88" s="12">
        <v>3187552869</v>
      </c>
      <c r="I88" s="13">
        <v>34068</v>
      </c>
      <c r="J88" s="12">
        <v>1626</v>
      </c>
      <c r="K88" s="12" t="s">
        <v>317</v>
      </c>
      <c r="L88" s="13">
        <v>42214</v>
      </c>
      <c r="M88" s="19">
        <v>2500000</v>
      </c>
      <c r="N88" s="12" t="s">
        <v>30</v>
      </c>
      <c r="O88" s="12" t="s">
        <v>31</v>
      </c>
      <c r="P88" s="12" t="s">
        <v>92</v>
      </c>
      <c r="Q88" s="12">
        <v>13</v>
      </c>
      <c r="R88" s="14">
        <v>9020200010412</v>
      </c>
      <c r="S88" s="12" t="s">
        <v>51</v>
      </c>
      <c r="T88" s="13" t="s">
        <v>34</v>
      </c>
      <c r="U88" s="12" t="s">
        <v>35</v>
      </c>
      <c r="V88" s="12">
        <v>6.96</v>
      </c>
      <c r="W88" s="12">
        <v>0</v>
      </c>
      <c r="X88" s="12"/>
      <c r="Z88" s="15" t="str">
        <f>+VLOOKUP(B88,'ACTIVOS KAL TIRE 2019'!$B:$D,3,0)</f>
        <v>GARCIA PRENTT HARRY LUIS</v>
      </c>
    </row>
    <row r="89" spans="1:26" ht="15" customHeight="1" x14ac:dyDescent="0.35">
      <c r="A89" s="11">
        <f t="shared" si="2"/>
        <v>85</v>
      </c>
      <c r="B89" s="11">
        <v>17342935</v>
      </c>
      <c r="C89" s="12" t="s">
        <v>318</v>
      </c>
      <c r="D89" s="12" t="s">
        <v>319</v>
      </c>
      <c r="E89" s="18" t="s">
        <v>27</v>
      </c>
      <c r="F89" s="12" t="s">
        <v>320</v>
      </c>
      <c r="G89" s="12" t="s">
        <v>52</v>
      </c>
      <c r="H89" s="12">
        <v>3310002</v>
      </c>
      <c r="I89" s="13">
        <v>25657</v>
      </c>
      <c r="J89" s="12">
        <v>1690</v>
      </c>
      <c r="K89" s="12" t="s">
        <v>321</v>
      </c>
      <c r="L89" s="13">
        <v>41018</v>
      </c>
      <c r="M89" s="19">
        <v>21396700</v>
      </c>
      <c r="N89" s="12" t="s">
        <v>49</v>
      </c>
      <c r="O89" s="12" t="s">
        <v>31</v>
      </c>
      <c r="P89" s="12" t="s">
        <v>322</v>
      </c>
      <c r="Q89" s="12">
        <v>13</v>
      </c>
      <c r="R89" s="14">
        <v>920200248202</v>
      </c>
      <c r="S89" s="12" t="s">
        <v>51</v>
      </c>
      <c r="T89" s="13" t="s">
        <v>34</v>
      </c>
      <c r="U89" s="12" t="s">
        <v>120</v>
      </c>
      <c r="V89" s="12">
        <v>6.96</v>
      </c>
      <c r="W89" s="12">
        <v>0</v>
      </c>
      <c r="X89" s="12"/>
      <c r="Z89" s="15" t="str">
        <f>+VLOOKUP(B89,'ACTIVOS KAL TIRE 2019'!$B:$D,3,0)</f>
        <v>GARCIA ROSSI DIEGO LUIS</v>
      </c>
    </row>
    <row r="90" spans="1:26" ht="15" customHeight="1" x14ac:dyDescent="0.35">
      <c r="A90" s="11">
        <f t="shared" si="2"/>
        <v>86</v>
      </c>
      <c r="B90" s="11">
        <v>1064111938</v>
      </c>
      <c r="C90" s="12" t="s">
        <v>170</v>
      </c>
      <c r="D90" s="12" t="s">
        <v>323</v>
      </c>
      <c r="E90" s="18" t="s">
        <v>27</v>
      </c>
      <c r="F90" s="12" t="s">
        <v>324</v>
      </c>
      <c r="G90" s="12" t="s">
        <v>114</v>
      </c>
      <c r="H90" s="12">
        <v>3002570833</v>
      </c>
      <c r="I90" s="13">
        <v>33448</v>
      </c>
      <c r="J90" s="12">
        <v>1638</v>
      </c>
      <c r="K90" s="12" t="s">
        <v>99</v>
      </c>
      <c r="L90" s="13">
        <v>42720</v>
      </c>
      <c r="M90" s="19">
        <v>1042200</v>
      </c>
      <c r="N90" s="12" t="s">
        <v>75</v>
      </c>
      <c r="O90" s="12" t="s">
        <v>31</v>
      </c>
      <c r="P90" s="12" t="s">
        <v>204</v>
      </c>
      <c r="Q90" s="12">
        <v>13</v>
      </c>
      <c r="R90" s="14">
        <v>6140200015774</v>
      </c>
      <c r="S90" s="12" t="s">
        <v>77</v>
      </c>
      <c r="T90" s="13" t="s">
        <v>34</v>
      </c>
      <c r="U90" s="12" t="s">
        <v>35</v>
      </c>
      <c r="V90" s="12">
        <v>6.96</v>
      </c>
      <c r="W90" s="12">
        <v>1</v>
      </c>
      <c r="X90" s="12"/>
      <c r="Z90" s="15" t="str">
        <f>+VLOOKUP(B90,'ACTIVOS KAL TIRE 2019'!$B:$D,3,0)</f>
        <v>GARCIA VEGA DEIVER</v>
      </c>
    </row>
    <row r="91" spans="1:26" ht="15" customHeight="1" x14ac:dyDescent="0.35">
      <c r="A91" s="11">
        <f t="shared" si="2"/>
        <v>87</v>
      </c>
      <c r="B91" s="11">
        <v>94470319</v>
      </c>
      <c r="C91" s="12" t="s">
        <v>93</v>
      </c>
      <c r="D91" s="28" t="s">
        <v>325</v>
      </c>
      <c r="E91" s="18" t="s">
        <v>27</v>
      </c>
      <c r="F91" s="12" t="s">
        <v>326</v>
      </c>
      <c r="G91" s="12" t="s">
        <v>93</v>
      </c>
      <c r="H91" s="12">
        <v>3153027494</v>
      </c>
      <c r="I91" s="13">
        <v>29562</v>
      </c>
      <c r="J91" s="12">
        <v>1624</v>
      </c>
      <c r="K91" s="12" t="s">
        <v>60</v>
      </c>
      <c r="L91" s="13">
        <v>43360</v>
      </c>
      <c r="M91" s="19">
        <v>1102700</v>
      </c>
      <c r="N91" s="12" t="s">
        <v>75</v>
      </c>
      <c r="O91" s="12" t="s">
        <v>31</v>
      </c>
      <c r="P91" s="12" t="s">
        <v>63</v>
      </c>
      <c r="Q91" s="12">
        <v>13</v>
      </c>
      <c r="R91" s="14">
        <v>6900200459029</v>
      </c>
      <c r="S91" s="12" t="s">
        <v>64</v>
      </c>
      <c r="T91" s="13" t="s">
        <v>34</v>
      </c>
      <c r="U91" s="12"/>
      <c r="V91" s="12">
        <v>6.96</v>
      </c>
      <c r="W91" s="12">
        <v>0</v>
      </c>
      <c r="X91" s="12"/>
      <c r="Z91" s="15" t="str">
        <f>+VLOOKUP(B91,'ACTIVOS KAL TIRE 2019'!$B:$D,3,0)</f>
        <v>GARRETA JESUS REINALDO</v>
      </c>
    </row>
    <row r="92" spans="1:26" ht="15" customHeight="1" x14ac:dyDescent="0.35">
      <c r="A92" s="11">
        <f t="shared" si="2"/>
        <v>88</v>
      </c>
      <c r="B92" s="11">
        <v>15170567</v>
      </c>
      <c r="C92" s="12" t="s">
        <v>327</v>
      </c>
      <c r="D92" s="12" t="s">
        <v>328</v>
      </c>
      <c r="E92" s="18" t="s">
        <v>27</v>
      </c>
      <c r="F92" s="12" t="s">
        <v>329</v>
      </c>
      <c r="G92" s="12" t="s">
        <v>74</v>
      </c>
      <c r="H92" s="12">
        <v>3145341604</v>
      </c>
      <c r="I92" s="13">
        <v>29592</v>
      </c>
      <c r="J92" s="12">
        <v>1614</v>
      </c>
      <c r="K92" s="12" t="s">
        <v>55</v>
      </c>
      <c r="L92" s="13">
        <v>40360</v>
      </c>
      <c r="M92" s="19">
        <v>3006800</v>
      </c>
      <c r="N92" s="12" t="s">
        <v>30</v>
      </c>
      <c r="O92" s="12" t="s">
        <v>119</v>
      </c>
      <c r="P92" s="12" t="s">
        <v>330</v>
      </c>
      <c r="Q92" s="12">
        <v>13</v>
      </c>
      <c r="R92" s="14">
        <v>4860200116320</v>
      </c>
      <c r="S92" s="12" t="s">
        <v>77</v>
      </c>
      <c r="T92" s="13" t="s">
        <v>34</v>
      </c>
      <c r="U92" s="12" t="s">
        <v>120</v>
      </c>
      <c r="V92" s="12">
        <v>6.96</v>
      </c>
      <c r="W92" s="12">
        <v>0</v>
      </c>
      <c r="X92" s="12"/>
      <c r="Z92" s="15" t="str">
        <f>+VLOOKUP(B92,'ACTIVOS KAL TIRE 2019'!$B:$D,3,0)</f>
        <v>GOMEZ CALDERON PABLO EMILIO</v>
      </c>
    </row>
    <row r="93" spans="1:26" ht="15" customHeight="1" x14ac:dyDescent="0.35">
      <c r="A93" s="11">
        <f t="shared" si="2"/>
        <v>89</v>
      </c>
      <c r="B93" s="11">
        <v>6240341</v>
      </c>
      <c r="C93" s="12" t="s">
        <v>331</v>
      </c>
      <c r="D93" s="12" t="s">
        <v>332</v>
      </c>
      <c r="E93" s="18" t="s">
        <v>27</v>
      </c>
      <c r="F93" s="12" t="s">
        <v>333</v>
      </c>
      <c r="G93" s="12" t="s">
        <v>93</v>
      </c>
      <c r="H93" s="12">
        <v>3205721468</v>
      </c>
      <c r="I93" s="13">
        <v>29162</v>
      </c>
      <c r="J93" s="12">
        <v>1624</v>
      </c>
      <c r="K93" s="12" t="s">
        <v>60</v>
      </c>
      <c r="L93" s="13">
        <v>39182</v>
      </c>
      <c r="M93" s="19">
        <v>5247800</v>
      </c>
      <c r="N93" s="12" t="s">
        <v>75</v>
      </c>
      <c r="O93" s="12" t="s">
        <v>31</v>
      </c>
      <c r="P93" s="12" t="s">
        <v>292</v>
      </c>
      <c r="Q93" s="12">
        <v>700</v>
      </c>
      <c r="R93" s="14">
        <v>6641831482</v>
      </c>
      <c r="S93" s="12" t="s">
        <v>64</v>
      </c>
      <c r="T93" s="13" t="s">
        <v>34</v>
      </c>
      <c r="U93" s="12" t="s">
        <v>120</v>
      </c>
      <c r="V93" s="12">
        <v>6.96</v>
      </c>
      <c r="W93" s="12">
        <v>0</v>
      </c>
      <c r="X93" s="12"/>
      <c r="Z93" s="15" t="str">
        <f>+VLOOKUP(B93,'ACTIVOS KAL TIRE 2019'!$B:$D,3,0)</f>
        <v>GOMEZ LOPEZ WILSON ALBERTO</v>
      </c>
    </row>
    <row r="94" spans="1:26" ht="15" customHeight="1" x14ac:dyDescent="0.35">
      <c r="A94" s="11">
        <f t="shared" si="2"/>
        <v>90</v>
      </c>
      <c r="B94" s="11">
        <v>1065564420</v>
      </c>
      <c r="C94" s="12" t="s">
        <v>74</v>
      </c>
      <c r="D94" s="12" t="s">
        <v>334</v>
      </c>
      <c r="E94" s="18" t="s">
        <v>27</v>
      </c>
      <c r="F94" s="12" t="s">
        <v>335</v>
      </c>
      <c r="G94" s="12" t="s">
        <v>74</v>
      </c>
      <c r="H94" s="12">
        <v>3004080784</v>
      </c>
      <c r="I94" s="13">
        <v>31370</v>
      </c>
      <c r="J94" s="12">
        <v>1638</v>
      </c>
      <c r="K94" s="12" t="s">
        <v>99</v>
      </c>
      <c r="L94" s="13">
        <v>42248</v>
      </c>
      <c r="M94" s="19">
        <v>958300</v>
      </c>
      <c r="N94" s="12" t="s">
        <v>30</v>
      </c>
      <c r="O94" s="12" t="s">
        <v>119</v>
      </c>
      <c r="P94" s="12" t="s">
        <v>336</v>
      </c>
      <c r="Q94" s="12">
        <v>13</v>
      </c>
      <c r="R94" s="14">
        <v>9400200255235</v>
      </c>
      <c r="S94" s="12" t="s">
        <v>77</v>
      </c>
      <c r="T94" s="13" t="s">
        <v>34</v>
      </c>
      <c r="U94" s="12" t="s">
        <v>78</v>
      </c>
      <c r="V94" s="12">
        <v>6.96</v>
      </c>
      <c r="W94" s="12">
        <v>1</v>
      </c>
      <c r="X94" s="12"/>
      <c r="Z94" s="15" t="str">
        <f>+VLOOKUP(B94,'ACTIVOS KAL TIRE 2019'!$B:$D,3,0)</f>
        <v>GONZALEZ ALVARADO EDUARDO ALFONSO</v>
      </c>
    </row>
    <row r="95" spans="1:26" ht="15" customHeight="1" x14ac:dyDescent="0.35">
      <c r="A95" s="11">
        <f t="shared" si="2"/>
        <v>91</v>
      </c>
      <c r="B95" s="11">
        <v>1127337198</v>
      </c>
      <c r="C95" s="12" t="s">
        <v>282</v>
      </c>
      <c r="D95" s="12" t="s">
        <v>337</v>
      </c>
      <c r="E95" s="18" t="s">
        <v>27</v>
      </c>
      <c r="F95" s="12" t="s">
        <v>338</v>
      </c>
      <c r="G95" s="12" t="s">
        <v>339</v>
      </c>
      <c r="H95" s="12">
        <v>3165040439</v>
      </c>
      <c r="I95" s="13">
        <v>35041</v>
      </c>
      <c r="J95" s="12">
        <v>1634</v>
      </c>
      <c r="K95" s="12" t="s">
        <v>29</v>
      </c>
      <c r="L95" s="13">
        <v>42026</v>
      </c>
      <c r="M95" s="19">
        <v>1459500</v>
      </c>
      <c r="N95" s="12" t="s">
        <v>30</v>
      </c>
      <c r="O95" s="12" t="s">
        <v>119</v>
      </c>
      <c r="P95" s="12" t="s">
        <v>88</v>
      </c>
      <c r="Q95" s="12">
        <v>13</v>
      </c>
      <c r="R95" s="14">
        <v>6140200017960</v>
      </c>
      <c r="S95" s="12" t="s">
        <v>77</v>
      </c>
      <c r="T95" s="13" t="s">
        <v>34</v>
      </c>
      <c r="U95" s="12" t="s">
        <v>120</v>
      </c>
      <c r="V95" s="12">
        <v>6.96</v>
      </c>
      <c r="W95" s="12">
        <v>1</v>
      </c>
      <c r="X95" s="12"/>
      <c r="Z95" s="15" t="str">
        <f>+VLOOKUP(B95,'ACTIVOS KAL TIRE 2019'!$B:$D,3,0)</f>
        <v>GONZALEZ VILLA CAMILO ANTONIO</v>
      </c>
    </row>
    <row r="96" spans="1:26" ht="15" customHeight="1" x14ac:dyDescent="0.35">
      <c r="A96" s="11">
        <f t="shared" si="2"/>
        <v>92</v>
      </c>
      <c r="B96" s="11">
        <v>1065808293</v>
      </c>
      <c r="C96" s="12" t="s">
        <v>74</v>
      </c>
      <c r="D96" s="12" t="s">
        <v>340</v>
      </c>
      <c r="E96" s="18" t="s">
        <v>27</v>
      </c>
      <c r="F96" s="12" t="s">
        <v>341</v>
      </c>
      <c r="G96" s="12" t="s">
        <v>74</v>
      </c>
      <c r="H96" s="12">
        <v>3002697981</v>
      </c>
      <c r="I96" s="13">
        <v>34596</v>
      </c>
      <c r="J96" s="12">
        <v>1618</v>
      </c>
      <c r="K96" s="12" t="s">
        <v>118</v>
      </c>
      <c r="L96" s="13">
        <v>43059</v>
      </c>
      <c r="M96" s="19">
        <v>1200000</v>
      </c>
      <c r="N96" s="12" t="s">
        <v>30</v>
      </c>
      <c r="O96" s="12" t="s">
        <v>31</v>
      </c>
      <c r="P96" s="12" t="s">
        <v>88</v>
      </c>
      <c r="Q96" s="12">
        <v>13</v>
      </c>
      <c r="R96" s="14">
        <v>5100200348022</v>
      </c>
      <c r="S96" s="12" t="s">
        <v>77</v>
      </c>
      <c r="T96" s="13" t="s">
        <v>34</v>
      </c>
      <c r="U96" s="12" t="s">
        <v>120</v>
      </c>
      <c r="V96" s="12">
        <v>6.96</v>
      </c>
      <c r="W96" s="12">
        <v>1</v>
      </c>
      <c r="X96" s="12"/>
      <c r="Z96" s="15" t="e">
        <f>+VLOOKUP(B96,'ACTIVOS KAL TIRE 2019'!$B:$D,3,0)</f>
        <v>#N/A</v>
      </c>
    </row>
    <row r="97" spans="1:26" ht="15" customHeight="1" x14ac:dyDescent="0.35">
      <c r="A97" s="11">
        <f t="shared" si="2"/>
        <v>93</v>
      </c>
      <c r="B97" s="11">
        <v>1064113354</v>
      </c>
      <c r="C97" s="12" t="s">
        <v>163</v>
      </c>
      <c r="D97" s="12" t="s">
        <v>342</v>
      </c>
      <c r="E97" s="18" t="s">
        <v>27</v>
      </c>
      <c r="F97" s="12" t="s">
        <v>343</v>
      </c>
      <c r="G97" s="12" t="s">
        <v>114</v>
      </c>
      <c r="H97" s="12">
        <v>3127608068</v>
      </c>
      <c r="I97" s="13">
        <v>33877</v>
      </c>
      <c r="J97" s="12">
        <v>1618</v>
      </c>
      <c r="K97" s="12" t="s">
        <v>118</v>
      </c>
      <c r="L97" s="13">
        <v>43350</v>
      </c>
      <c r="M97" s="19">
        <v>828116</v>
      </c>
      <c r="N97" s="12" t="s">
        <v>279</v>
      </c>
      <c r="O97" s="12" t="s">
        <v>41</v>
      </c>
      <c r="P97" s="12" t="s">
        <v>42</v>
      </c>
      <c r="Q97" s="12">
        <v>13</v>
      </c>
      <c r="R97" s="14">
        <v>6140200061414</v>
      </c>
      <c r="S97" s="12" t="s">
        <v>43</v>
      </c>
      <c r="T97" s="13">
        <v>43530</v>
      </c>
      <c r="U97" s="12"/>
      <c r="V97" s="12">
        <v>6.96</v>
      </c>
      <c r="W97" s="12">
        <v>0</v>
      </c>
      <c r="X97" s="12">
        <f ca="1">+DAYS360(L97,$X$3,0)</f>
        <v>2317</v>
      </c>
      <c r="Z97" s="15" t="e">
        <f>+VLOOKUP(B97,'ACTIVOS KAL TIRE 2019'!$B:$D,3,0)</f>
        <v>#N/A</v>
      </c>
    </row>
    <row r="98" spans="1:26" ht="15" customHeight="1" x14ac:dyDescent="0.35">
      <c r="A98" s="11">
        <f t="shared" si="2"/>
        <v>94</v>
      </c>
      <c r="B98" s="11">
        <v>84038935</v>
      </c>
      <c r="C98" s="12" t="s">
        <v>108</v>
      </c>
      <c r="D98" s="12" t="s">
        <v>344</v>
      </c>
      <c r="E98" s="18" t="s">
        <v>27</v>
      </c>
      <c r="F98" s="12" t="s">
        <v>345</v>
      </c>
      <c r="G98" s="12" t="s">
        <v>221</v>
      </c>
      <c r="H98" s="12">
        <v>3187537280</v>
      </c>
      <c r="I98" s="13">
        <v>26494</v>
      </c>
      <c r="J98" s="12">
        <v>1634</v>
      </c>
      <c r="K98" s="12" t="s">
        <v>29</v>
      </c>
      <c r="L98" s="13">
        <v>42065</v>
      </c>
      <c r="M98" s="19">
        <v>2069100</v>
      </c>
      <c r="N98" s="12" t="s">
        <v>75</v>
      </c>
      <c r="O98" s="12" t="s">
        <v>62</v>
      </c>
      <c r="P98" s="12" t="s">
        <v>32</v>
      </c>
      <c r="Q98" s="12">
        <v>13</v>
      </c>
      <c r="R98" s="14">
        <v>260200113621</v>
      </c>
      <c r="S98" s="12" t="s">
        <v>33</v>
      </c>
      <c r="T98" s="13" t="s">
        <v>34</v>
      </c>
      <c r="U98" s="12" t="s">
        <v>35</v>
      </c>
      <c r="V98" s="12">
        <v>6.96</v>
      </c>
      <c r="W98" s="12">
        <v>1</v>
      </c>
      <c r="X98" s="12"/>
      <c r="Z98" s="15" t="str">
        <f>+VLOOKUP(B98,'ACTIVOS KAL TIRE 2019'!$B:$D,3,0)</f>
        <v>GUERRA PLATA JAIME ENRIQUE</v>
      </c>
    </row>
    <row r="99" spans="1:26" ht="15" customHeight="1" x14ac:dyDescent="0.35">
      <c r="A99" s="11">
        <f t="shared" si="2"/>
        <v>95</v>
      </c>
      <c r="B99" s="11">
        <v>5135224</v>
      </c>
      <c r="C99" s="12" t="s">
        <v>74</v>
      </c>
      <c r="D99" s="12" t="s">
        <v>346</v>
      </c>
      <c r="E99" s="18" t="s">
        <v>27</v>
      </c>
      <c r="F99" s="12" t="s">
        <v>347</v>
      </c>
      <c r="G99" s="12" t="s">
        <v>74</v>
      </c>
      <c r="H99" s="12">
        <v>3103673526</v>
      </c>
      <c r="I99" s="13">
        <v>29494</v>
      </c>
      <c r="J99" s="12">
        <v>1634</v>
      </c>
      <c r="K99" s="12" t="s">
        <v>29</v>
      </c>
      <c r="L99" s="13">
        <v>41655</v>
      </c>
      <c r="M99" s="19">
        <v>2069100</v>
      </c>
      <c r="N99" s="12" t="s">
        <v>75</v>
      </c>
      <c r="O99" s="12" t="s">
        <v>62</v>
      </c>
      <c r="P99" s="12" t="s">
        <v>32</v>
      </c>
      <c r="Q99" s="12">
        <v>13</v>
      </c>
      <c r="R99" s="14">
        <v>4860200100118</v>
      </c>
      <c r="S99" s="12" t="s">
        <v>77</v>
      </c>
      <c r="T99" s="13" t="s">
        <v>34</v>
      </c>
      <c r="U99" s="12" t="s">
        <v>35</v>
      </c>
      <c r="V99" s="12">
        <v>6.96</v>
      </c>
      <c r="W99" s="12">
        <v>1</v>
      </c>
      <c r="X99" s="12"/>
      <c r="Z99" s="15" t="str">
        <f>+VLOOKUP(B99,'ACTIVOS KAL TIRE 2019'!$B:$D,3,0)</f>
        <v>GUERRERO CASTILLA LUIS DAVID</v>
      </c>
    </row>
    <row r="100" spans="1:26" ht="15" customHeight="1" x14ac:dyDescent="0.35">
      <c r="A100" s="11">
        <f t="shared" si="2"/>
        <v>96</v>
      </c>
      <c r="B100" s="11">
        <v>72000737</v>
      </c>
      <c r="C100" s="12" t="s">
        <v>52</v>
      </c>
      <c r="D100" s="12" t="s">
        <v>348</v>
      </c>
      <c r="E100" s="18" t="s">
        <v>27</v>
      </c>
      <c r="F100" s="12" t="s">
        <v>349</v>
      </c>
      <c r="G100" s="12" t="s">
        <v>52</v>
      </c>
      <c r="H100" s="12">
        <v>3012889999</v>
      </c>
      <c r="I100" s="13">
        <v>28381</v>
      </c>
      <c r="J100" s="12">
        <v>1694</v>
      </c>
      <c r="K100" s="12" t="s">
        <v>68</v>
      </c>
      <c r="L100" s="13">
        <v>41395</v>
      </c>
      <c r="M100" s="19">
        <v>2200000</v>
      </c>
      <c r="N100" s="12" t="s">
        <v>152</v>
      </c>
      <c r="O100" s="12" t="s">
        <v>119</v>
      </c>
      <c r="P100" s="12" t="s">
        <v>350</v>
      </c>
      <c r="Q100" s="12">
        <v>13</v>
      </c>
      <c r="R100" s="14">
        <v>920200272244</v>
      </c>
      <c r="S100" s="12" t="s">
        <v>51</v>
      </c>
      <c r="T100" s="13" t="s">
        <v>34</v>
      </c>
      <c r="U100" s="12" t="s">
        <v>120</v>
      </c>
      <c r="V100" s="12">
        <v>4.3499999999999996</v>
      </c>
      <c r="W100" s="12">
        <v>0</v>
      </c>
      <c r="X100" s="12"/>
      <c r="Z100" s="15" t="str">
        <f>+VLOOKUP(B100,'ACTIVOS KAL TIRE 2019'!$B:$D,3,0)</f>
        <v>GUERRERO DE ORO JOHNNY RAFAEL</v>
      </c>
    </row>
    <row r="101" spans="1:26" ht="15" customHeight="1" x14ac:dyDescent="0.35">
      <c r="A101" s="11">
        <f t="shared" si="2"/>
        <v>97</v>
      </c>
      <c r="B101" s="11">
        <v>15171895</v>
      </c>
      <c r="C101" s="12" t="s">
        <v>74</v>
      </c>
      <c r="D101" s="12" t="s">
        <v>351</v>
      </c>
      <c r="E101" s="18" t="s">
        <v>27</v>
      </c>
      <c r="F101" s="12" t="s">
        <v>352</v>
      </c>
      <c r="G101" s="12" t="s">
        <v>74</v>
      </c>
      <c r="H101" s="12">
        <v>3174157651</v>
      </c>
      <c r="I101" s="13">
        <v>29708</v>
      </c>
      <c r="J101" s="12">
        <v>1634</v>
      </c>
      <c r="K101" s="12" t="s">
        <v>29</v>
      </c>
      <c r="L101" s="13">
        <v>41671</v>
      </c>
      <c r="M101" s="19">
        <v>2205000</v>
      </c>
      <c r="N101" s="12" t="s">
        <v>75</v>
      </c>
      <c r="O101" s="12" t="s">
        <v>119</v>
      </c>
      <c r="P101" s="12" t="s">
        <v>105</v>
      </c>
      <c r="Q101" s="12">
        <v>13</v>
      </c>
      <c r="R101" s="14">
        <v>5100200169873</v>
      </c>
      <c r="S101" s="12" t="s">
        <v>77</v>
      </c>
      <c r="T101" s="13" t="s">
        <v>34</v>
      </c>
      <c r="U101" s="12" t="s">
        <v>35</v>
      </c>
      <c r="V101" s="12">
        <v>6.96</v>
      </c>
      <c r="W101" s="12">
        <v>1</v>
      </c>
      <c r="X101" s="12"/>
      <c r="Z101" s="15" t="e">
        <f>+VLOOKUP(B101,'ACTIVOS KAL TIRE 2019'!$B:$D,3,0)</f>
        <v>#N/A</v>
      </c>
    </row>
    <row r="102" spans="1:26" ht="15" hidden="1" customHeight="1" x14ac:dyDescent="0.35">
      <c r="A102" s="11">
        <f t="shared" ref="A102:A133" si="3">+A101+1</f>
        <v>98</v>
      </c>
      <c r="B102" s="11">
        <v>1129531239</v>
      </c>
      <c r="C102" s="12" t="s">
        <v>52</v>
      </c>
      <c r="D102" s="12" t="s">
        <v>353</v>
      </c>
      <c r="E102" s="18" t="s">
        <v>27</v>
      </c>
      <c r="F102" s="12" t="s">
        <v>354</v>
      </c>
      <c r="G102" s="12" t="s">
        <v>52</v>
      </c>
      <c r="H102" s="12">
        <v>3017913188</v>
      </c>
      <c r="I102" s="13">
        <v>31697</v>
      </c>
      <c r="J102" s="12">
        <v>167001</v>
      </c>
      <c r="K102" s="12" t="s">
        <v>197</v>
      </c>
      <c r="L102" s="13">
        <v>43467</v>
      </c>
      <c r="M102" s="19">
        <v>1600000</v>
      </c>
      <c r="N102" s="12" t="s">
        <v>49</v>
      </c>
      <c r="O102" s="12" t="s">
        <v>31</v>
      </c>
      <c r="P102" s="12" t="s">
        <v>148</v>
      </c>
      <c r="Q102" s="12">
        <v>13</v>
      </c>
      <c r="R102" s="14">
        <v>2700200108707</v>
      </c>
      <c r="S102" s="12" t="s">
        <v>51</v>
      </c>
      <c r="T102" s="13" t="s">
        <v>34</v>
      </c>
      <c r="U102" s="12"/>
      <c r="V102" s="12">
        <v>6.96</v>
      </c>
      <c r="W102" s="12">
        <v>0</v>
      </c>
      <c r="X102" s="12"/>
      <c r="Z102" s="15" t="e">
        <f>+VLOOKUP(B102,'ACTIVOS KAL TIRE 2019'!$B:$D,3,0)</f>
        <v>#N/A</v>
      </c>
    </row>
    <row r="103" spans="1:26" ht="15" customHeight="1" x14ac:dyDescent="0.35">
      <c r="A103" s="11">
        <f t="shared" si="3"/>
        <v>99</v>
      </c>
      <c r="B103" s="19">
        <v>1143169308</v>
      </c>
      <c r="C103" s="12" t="s">
        <v>52</v>
      </c>
      <c r="D103" s="12" t="s">
        <v>355</v>
      </c>
      <c r="E103" s="18" t="s">
        <v>27</v>
      </c>
      <c r="F103" s="12" t="s">
        <v>356</v>
      </c>
      <c r="G103" s="12" t="s">
        <v>52</v>
      </c>
      <c r="H103" s="12">
        <v>3015345447</v>
      </c>
      <c r="I103" s="13">
        <v>36323</v>
      </c>
      <c r="J103" s="12">
        <v>163103</v>
      </c>
      <c r="K103" s="12" t="s">
        <v>203</v>
      </c>
      <c r="L103" s="13">
        <v>43319</v>
      </c>
      <c r="M103" s="19">
        <v>828116</v>
      </c>
      <c r="N103" s="12" t="s">
        <v>357</v>
      </c>
      <c r="O103" s="12" t="s">
        <v>41</v>
      </c>
      <c r="P103" s="12" t="s">
        <v>42</v>
      </c>
      <c r="Q103" s="12">
        <v>13</v>
      </c>
      <c r="R103" s="14">
        <v>1110200164638</v>
      </c>
      <c r="S103" s="12" t="s">
        <v>43</v>
      </c>
      <c r="T103" s="13">
        <v>43502</v>
      </c>
      <c r="U103" s="12"/>
      <c r="V103" s="12">
        <v>6.96</v>
      </c>
      <c r="W103" s="12">
        <v>0</v>
      </c>
      <c r="X103" s="12">
        <f ca="1">+DAYS360(L103,$X$3,0)</f>
        <v>2347</v>
      </c>
      <c r="Z103" s="15" t="e">
        <f>+VLOOKUP(B103,'ACTIVOS KAL TIRE 2019'!$B:$D,3,0)</f>
        <v>#N/A</v>
      </c>
    </row>
    <row r="104" spans="1:26" ht="15" customHeight="1" x14ac:dyDescent="0.35">
      <c r="A104" s="11">
        <f t="shared" si="3"/>
        <v>100</v>
      </c>
      <c r="B104" s="11">
        <v>1061046130</v>
      </c>
      <c r="C104" s="12" t="s">
        <v>358</v>
      </c>
      <c r="D104" s="12" t="s">
        <v>359</v>
      </c>
      <c r="E104" s="18" t="s">
        <v>66</v>
      </c>
      <c r="F104" s="12" t="s">
        <v>360</v>
      </c>
      <c r="G104" s="12" t="s">
        <v>114</v>
      </c>
      <c r="H104" s="12">
        <v>3135290208</v>
      </c>
      <c r="I104" s="13">
        <v>31648</v>
      </c>
      <c r="J104" s="12">
        <v>1618</v>
      </c>
      <c r="K104" s="12" t="s">
        <v>118</v>
      </c>
      <c r="L104" s="13">
        <v>41091</v>
      </c>
      <c r="M104" s="19">
        <v>3000000</v>
      </c>
      <c r="N104" s="12" t="s">
        <v>30</v>
      </c>
      <c r="O104" s="12" t="s">
        <v>31</v>
      </c>
      <c r="P104" s="12" t="s">
        <v>101</v>
      </c>
      <c r="Q104" s="12">
        <v>13</v>
      </c>
      <c r="R104" s="14">
        <v>4860200121833</v>
      </c>
      <c r="S104" s="12" t="s">
        <v>77</v>
      </c>
      <c r="T104" s="13" t="s">
        <v>34</v>
      </c>
      <c r="U104" s="12" t="s">
        <v>35</v>
      </c>
      <c r="V104" s="12">
        <v>6.96</v>
      </c>
      <c r="W104" s="12">
        <v>0</v>
      </c>
      <c r="X104" s="12"/>
      <c r="Z104" s="15" t="str">
        <f>+VLOOKUP(B104,'ACTIVOS KAL TIRE 2019'!$B:$D,3,0)</f>
        <v>HERRERA SANDRA VIVIANA</v>
      </c>
    </row>
    <row r="105" spans="1:26" ht="15" customHeight="1" x14ac:dyDescent="0.35">
      <c r="A105" s="11">
        <f t="shared" si="3"/>
        <v>101</v>
      </c>
      <c r="B105" s="11">
        <v>1113631697</v>
      </c>
      <c r="C105" s="12" t="s">
        <v>93</v>
      </c>
      <c r="D105" s="12" t="s">
        <v>361</v>
      </c>
      <c r="E105" s="18" t="s">
        <v>27</v>
      </c>
      <c r="F105" s="12" t="s">
        <v>362</v>
      </c>
      <c r="G105" s="12" t="s">
        <v>363</v>
      </c>
      <c r="H105" s="12">
        <v>3136348382</v>
      </c>
      <c r="I105" s="13">
        <v>32034</v>
      </c>
      <c r="J105" s="12">
        <v>1624</v>
      </c>
      <c r="K105" s="12" t="s">
        <v>60</v>
      </c>
      <c r="L105" s="13">
        <v>41579</v>
      </c>
      <c r="M105" s="19">
        <v>1102700</v>
      </c>
      <c r="N105" s="12" t="s">
        <v>75</v>
      </c>
      <c r="O105" s="12" t="s">
        <v>62</v>
      </c>
      <c r="P105" s="12" t="s">
        <v>63</v>
      </c>
      <c r="Q105" s="12">
        <v>13</v>
      </c>
      <c r="R105" s="14">
        <v>4210200137159</v>
      </c>
      <c r="S105" s="12" t="s">
        <v>64</v>
      </c>
      <c r="T105" s="13" t="s">
        <v>34</v>
      </c>
      <c r="U105" s="12" t="s">
        <v>35</v>
      </c>
      <c r="V105" s="12">
        <v>6.96</v>
      </c>
      <c r="W105" s="12">
        <v>0</v>
      </c>
      <c r="X105" s="12"/>
      <c r="Z105" s="15" t="str">
        <f>+VLOOKUP(B105,'ACTIVOS KAL TIRE 2019'!$B:$D,3,0)</f>
        <v>HURTADO HURTADO JOSE ADOLFO</v>
      </c>
    </row>
    <row r="106" spans="1:26" ht="15" customHeight="1" x14ac:dyDescent="0.35">
      <c r="A106" s="11">
        <f t="shared" si="3"/>
        <v>102</v>
      </c>
      <c r="B106" s="11">
        <v>1064115056</v>
      </c>
      <c r="C106" s="12" t="s">
        <v>170</v>
      </c>
      <c r="D106" s="12" t="s">
        <v>364</v>
      </c>
      <c r="E106" s="18" t="s">
        <v>27</v>
      </c>
      <c r="F106" s="12" t="s">
        <v>365</v>
      </c>
      <c r="G106" s="12" t="s">
        <v>114</v>
      </c>
      <c r="H106" s="12">
        <v>3215448641</v>
      </c>
      <c r="I106" s="13">
        <v>34389</v>
      </c>
      <c r="J106" s="12">
        <v>1614</v>
      </c>
      <c r="K106" s="12" t="s">
        <v>55</v>
      </c>
      <c r="L106" s="13">
        <v>42051</v>
      </c>
      <c r="M106" s="19">
        <v>2000000</v>
      </c>
      <c r="N106" s="12" t="s">
        <v>30</v>
      </c>
      <c r="O106" s="12" t="s">
        <v>31</v>
      </c>
      <c r="P106" s="12" t="s">
        <v>82</v>
      </c>
      <c r="Q106" s="12">
        <v>13</v>
      </c>
      <c r="R106" s="14">
        <v>5100200183718</v>
      </c>
      <c r="S106" s="12" t="s">
        <v>77</v>
      </c>
      <c r="T106" s="13" t="s">
        <v>34</v>
      </c>
      <c r="U106" s="12" t="s">
        <v>35</v>
      </c>
      <c r="V106" s="12">
        <v>6.96</v>
      </c>
      <c r="W106" s="12">
        <v>0</v>
      </c>
      <c r="X106" s="12"/>
      <c r="Z106" s="15" t="str">
        <f>+VLOOKUP(B106,'ACTIVOS KAL TIRE 2019'!$B:$D,3,0)</f>
        <v>JAIMES QUINTERO DARWIN ALBERTO</v>
      </c>
    </row>
    <row r="107" spans="1:26" ht="15" customHeight="1" x14ac:dyDescent="0.35">
      <c r="A107" s="11">
        <f t="shared" si="3"/>
        <v>103</v>
      </c>
      <c r="B107" s="19">
        <v>1002994515</v>
      </c>
      <c r="C107" s="12" t="s">
        <v>366</v>
      </c>
      <c r="D107" s="12" t="s">
        <v>367</v>
      </c>
      <c r="E107" s="18" t="s">
        <v>27</v>
      </c>
      <c r="F107" s="12" t="s">
        <v>368</v>
      </c>
      <c r="G107" s="12" t="s">
        <v>369</v>
      </c>
      <c r="H107" s="12">
        <v>3002269853</v>
      </c>
      <c r="I107" s="13">
        <v>35044</v>
      </c>
      <c r="J107" s="12">
        <v>1634</v>
      </c>
      <c r="K107" s="12" t="s">
        <v>29</v>
      </c>
      <c r="L107" s="13">
        <v>43328</v>
      </c>
      <c r="M107" s="19">
        <v>828116</v>
      </c>
      <c r="N107" s="12" t="s">
        <v>61</v>
      </c>
      <c r="O107" s="12" t="s">
        <v>41</v>
      </c>
      <c r="P107" s="12" t="s">
        <v>42</v>
      </c>
      <c r="Q107" s="12">
        <v>13</v>
      </c>
      <c r="R107" s="14"/>
      <c r="S107" s="12" t="s">
        <v>43</v>
      </c>
      <c r="T107" s="13">
        <v>43511</v>
      </c>
      <c r="U107" s="12"/>
      <c r="V107" s="12">
        <v>6.96</v>
      </c>
      <c r="W107" s="12">
        <v>0</v>
      </c>
      <c r="X107" s="12">
        <f ca="1">+DAYS360(L107,$X$3,0)</f>
        <v>2338</v>
      </c>
      <c r="Z107" s="15" t="e">
        <f>+VLOOKUP(B107,'ACTIVOS KAL TIRE 2019'!$B:$D,3,0)</f>
        <v>#N/A</v>
      </c>
    </row>
    <row r="108" spans="1:26" ht="15" customHeight="1" x14ac:dyDescent="0.35">
      <c r="A108" s="11">
        <f t="shared" si="3"/>
        <v>104</v>
      </c>
      <c r="B108" s="11">
        <v>85458242</v>
      </c>
      <c r="C108" s="12" t="s">
        <v>96</v>
      </c>
      <c r="D108" s="12" t="s">
        <v>370</v>
      </c>
      <c r="E108" s="18" t="s">
        <v>27</v>
      </c>
      <c r="F108" s="12" t="s">
        <v>371</v>
      </c>
      <c r="G108" s="12" t="s">
        <v>96</v>
      </c>
      <c r="H108" s="12">
        <v>3178952955</v>
      </c>
      <c r="I108" s="13">
        <v>25681</v>
      </c>
      <c r="J108" s="12">
        <v>1634</v>
      </c>
      <c r="K108" s="12" t="s">
        <v>29</v>
      </c>
      <c r="L108" s="13">
        <v>41671</v>
      </c>
      <c r="M108" s="19">
        <v>2205000</v>
      </c>
      <c r="N108" s="12" t="s">
        <v>61</v>
      </c>
      <c r="O108" s="12" t="s">
        <v>31</v>
      </c>
      <c r="P108" s="12" t="s">
        <v>105</v>
      </c>
      <c r="Q108" s="12">
        <v>13</v>
      </c>
      <c r="R108" s="14">
        <v>5180200239611</v>
      </c>
      <c r="S108" s="12" t="s">
        <v>77</v>
      </c>
      <c r="T108" s="13" t="s">
        <v>34</v>
      </c>
      <c r="U108" s="12" t="s">
        <v>35</v>
      </c>
      <c r="V108" s="12">
        <v>6.96</v>
      </c>
      <c r="W108" s="12">
        <v>1</v>
      </c>
      <c r="X108" s="12"/>
      <c r="Z108" s="15" t="str">
        <f>+VLOOKUP(B108,'ACTIVOS KAL TIRE 2019'!$B:$D,3,0)</f>
        <v>JARAMILLO CASTANO FERNAN DE JESUS</v>
      </c>
    </row>
    <row r="109" spans="1:26" ht="15" customHeight="1" x14ac:dyDescent="0.35">
      <c r="A109" s="11">
        <f t="shared" si="3"/>
        <v>105</v>
      </c>
      <c r="B109" s="11">
        <v>77153948</v>
      </c>
      <c r="C109" s="12" t="s">
        <v>366</v>
      </c>
      <c r="D109" s="12" t="s">
        <v>372</v>
      </c>
      <c r="E109" s="18" t="s">
        <v>27</v>
      </c>
      <c r="F109" s="12" t="s">
        <v>373</v>
      </c>
      <c r="G109" s="12" t="s">
        <v>39</v>
      </c>
      <c r="H109" s="12">
        <v>3188170184</v>
      </c>
      <c r="I109" s="13">
        <v>24646</v>
      </c>
      <c r="J109" s="12">
        <v>1634</v>
      </c>
      <c r="K109" s="12" t="s">
        <v>29</v>
      </c>
      <c r="L109" s="13">
        <v>41671</v>
      </c>
      <c r="M109" s="19">
        <v>2205000</v>
      </c>
      <c r="N109" s="12" t="s">
        <v>30</v>
      </c>
      <c r="O109" s="12" t="s">
        <v>31</v>
      </c>
      <c r="P109" s="12" t="s">
        <v>105</v>
      </c>
      <c r="Q109" s="12">
        <v>13</v>
      </c>
      <c r="R109" s="14">
        <v>6140200008555</v>
      </c>
      <c r="S109" s="12" t="s">
        <v>77</v>
      </c>
      <c r="T109" s="13" t="s">
        <v>34</v>
      </c>
      <c r="U109" s="12" t="s">
        <v>35</v>
      </c>
      <c r="V109" s="12">
        <v>6.96</v>
      </c>
      <c r="W109" s="12">
        <v>1</v>
      </c>
      <c r="X109" s="12"/>
      <c r="Z109" s="15" t="str">
        <f>+VLOOKUP(B109,'ACTIVOS KAL TIRE 2019'!$B:$D,3,0)</f>
        <v>JIMENEZ BOLANOS EDILBERTO RAFAEL</v>
      </c>
    </row>
    <row r="110" spans="1:26" ht="15" customHeight="1" x14ac:dyDescent="0.35">
      <c r="A110" s="11">
        <f t="shared" si="3"/>
        <v>106</v>
      </c>
      <c r="B110" s="11">
        <v>72223341</v>
      </c>
      <c r="C110" s="12" t="s">
        <v>52</v>
      </c>
      <c r="D110" s="12" t="s">
        <v>374</v>
      </c>
      <c r="E110" s="18" t="s">
        <v>27</v>
      </c>
      <c r="F110" s="12" t="s">
        <v>375</v>
      </c>
      <c r="G110" s="12" t="s">
        <v>234</v>
      </c>
      <c r="H110" s="12">
        <v>3153097633</v>
      </c>
      <c r="I110" s="13">
        <v>28033</v>
      </c>
      <c r="J110" s="12">
        <v>1696</v>
      </c>
      <c r="K110" s="12" t="s">
        <v>376</v>
      </c>
      <c r="L110" s="13">
        <v>41214</v>
      </c>
      <c r="M110" s="19">
        <v>9400000</v>
      </c>
      <c r="N110" s="12" t="s">
        <v>75</v>
      </c>
      <c r="O110" s="12" t="s">
        <v>31</v>
      </c>
      <c r="P110" s="12" t="s">
        <v>377</v>
      </c>
      <c r="Q110" s="12">
        <v>13</v>
      </c>
      <c r="R110" s="14">
        <v>920200262880</v>
      </c>
      <c r="S110" s="12" t="s">
        <v>51</v>
      </c>
      <c r="T110" s="13" t="s">
        <v>34</v>
      </c>
      <c r="U110" s="12" t="s">
        <v>35</v>
      </c>
      <c r="V110" s="12">
        <v>6.96</v>
      </c>
      <c r="W110" s="12">
        <v>0</v>
      </c>
      <c r="X110" s="12"/>
      <c r="Z110" s="15" t="str">
        <f>+VLOOKUP(B110,'ACTIVOS KAL TIRE 2019'!$B:$D,3,0)</f>
        <v>JIMENEZ OROZCO GABRIEL DE JESUS</v>
      </c>
    </row>
    <row r="111" spans="1:26" ht="15" customHeight="1" x14ac:dyDescent="0.35">
      <c r="A111" s="11">
        <f t="shared" si="3"/>
        <v>107</v>
      </c>
      <c r="B111" s="11">
        <v>1085096173</v>
      </c>
      <c r="C111" s="12" t="s">
        <v>378</v>
      </c>
      <c r="D111" s="12" t="s">
        <v>379</v>
      </c>
      <c r="E111" s="18" t="s">
        <v>27</v>
      </c>
      <c r="F111" s="12" t="s">
        <v>380</v>
      </c>
      <c r="G111" s="12" t="s">
        <v>74</v>
      </c>
      <c r="H111" s="12">
        <v>3187726299</v>
      </c>
      <c r="I111" s="13">
        <v>33250</v>
      </c>
      <c r="J111" s="12">
        <v>1634</v>
      </c>
      <c r="K111" s="12" t="s">
        <v>29</v>
      </c>
      <c r="L111" s="13">
        <v>41655</v>
      </c>
      <c r="M111" s="19">
        <v>1785800</v>
      </c>
      <c r="N111" s="12" t="s">
        <v>75</v>
      </c>
      <c r="O111" s="12" t="s">
        <v>100</v>
      </c>
      <c r="P111" s="12" t="s">
        <v>125</v>
      </c>
      <c r="Q111" s="12">
        <v>13</v>
      </c>
      <c r="R111" s="14">
        <v>6140200008241</v>
      </c>
      <c r="S111" s="12" t="s">
        <v>77</v>
      </c>
      <c r="T111" s="13" t="s">
        <v>34</v>
      </c>
      <c r="U111" s="12" t="s">
        <v>35</v>
      </c>
      <c r="V111" s="12">
        <v>6.96</v>
      </c>
      <c r="W111" s="12">
        <v>1</v>
      </c>
      <c r="X111" s="12"/>
      <c r="Z111" s="15" t="e">
        <f>+VLOOKUP(B111,'ACTIVOS KAL TIRE 2019'!$B:$D,3,0)</f>
        <v>#N/A</v>
      </c>
    </row>
    <row r="112" spans="1:26" ht="15" customHeight="1" x14ac:dyDescent="0.35">
      <c r="A112" s="11">
        <f t="shared" si="3"/>
        <v>108</v>
      </c>
      <c r="B112" s="11">
        <v>84005495</v>
      </c>
      <c r="C112" s="12" t="s">
        <v>381</v>
      </c>
      <c r="D112" s="12" t="s">
        <v>382</v>
      </c>
      <c r="E112" s="18" t="s">
        <v>27</v>
      </c>
      <c r="F112" s="12" t="s">
        <v>383</v>
      </c>
      <c r="G112" s="12" t="s">
        <v>381</v>
      </c>
      <c r="H112" s="12">
        <v>3135382912</v>
      </c>
      <c r="I112" s="13">
        <v>21806</v>
      </c>
      <c r="J112" s="12">
        <v>1614</v>
      </c>
      <c r="K112" s="12" t="s">
        <v>55</v>
      </c>
      <c r="L112" s="13">
        <v>39433</v>
      </c>
      <c r="M112" s="19">
        <v>2016700</v>
      </c>
      <c r="N112" s="12" t="s">
        <v>75</v>
      </c>
      <c r="O112" s="12" t="s">
        <v>119</v>
      </c>
      <c r="P112" s="12" t="s">
        <v>105</v>
      </c>
      <c r="Q112" s="12">
        <v>13</v>
      </c>
      <c r="R112" s="14">
        <v>9380200221629</v>
      </c>
      <c r="S112" s="12" t="s">
        <v>77</v>
      </c>
      <c r="T112" s="13" t="s">
        <v>34</v>
      </c>
      <c r="U112" s="12" t="s">
        <v>120</v>
      </c>
      <c r="V112" s="12">
        <v>6.96</v>
      </c>
      <c r="W112" s="12">
        <v>1</v>
      </c>
      <c r="X112" s="12"/>
      <c r="Z112" s="15" t="e">
        <f>+VLOOKUP(B112,'ACTIVOS KAL TIRE 2019'!$B:$D,3,0)</f>
        <v>#N/A</v>
      </c>
    </row>
    <row r="113" spans="1:26" ht="15" customHeight="1" x14ac:dyDescent="0.35">
      <c r="A113" s="11">
        <f t="shared" si="3"/>
        <v>109</v>
      </c>
      <c r="B113" s="11">
        <v>98766438</v>
      </c>
      <c r="C113" s="12" t="s">
        <v>384</v>
      </c>
      <c r="D113" s="12" t="s">
        <v>385</v>
      </c>
      <c r="E113" s="18" t="s">
        <v>27</v>
      </c>
      <c r="F113" s="12" t="s">
        <v>386</v>
      </c>
      <c r="G113" s="12" t="s">
        <v>387</v>
      </c>
      <c r="H113" s="12">
        <v>3209821476</v>
      </c>
      <c r="I113" s="13">
        <v>31407</v>
      </c>
      <c r="J113" s="12">
        <v>1639</v>
      </c>
      <c r="K113" s="12" t="s">
        <v>262</v>
      </c>
      <c r="L113" s="13">
        <v>43389</v>
      </c>
      <c r="M113" s="19">
        <v>1000000</v>
      </c>
      <c r="N113" s="12" t="s">
        <v>61</v>
      </c>
      <c r="O113" s="12" t="s">
        <v>119</v>
      </c>
      <c r="P113" s="12" t="s">
        <v>125</v>
      </c>
      <c r="Q113" s="12">
        <v>13</v>
      </c>
      <c r="R113" s="14">
        <v>5160200007499</v>
      </c>
      <c r="S113" s="12" t="s">
        <v>388</v>
      </c>
      <c r="T113" s="13" t="s">
        <v>34</v>
      </c>
      <c r="U113" s="12"/>
      <c r="V113" s="12">
        <v>6.96</v>
      </c>
      <c r="W113" s="12">
        <v>0</v>
      </c>
      <c r="X113" s="12"/>
      <c r="Z113" s="15" t="str">
        <f>+VLOOKUP(B113,'ACTIVOS KAL TIRE 2019'!$B:$D,3,0)</f>
        <v>LEAL USUGA FABER ARLEY</v>
      </c>
    </row>
    <row r="114" spans="1:26" ht="15" customHeight="1" x14ac:dyDescent="0.35">
      <c r="A114" s="11">
        <f t="shared" si="3"/>
        <v>110</v>
      </c>
      <c r="B114" s="19">
        <v>85083948</v>
      </c>
      <c r="C114" s="12" t="s">
        <v>389</v>
      </c>
      <c r="D114" s="12" t="s">
        <v>390</v>
      </c>
      <c r="E114" s="18" t="s">
        <v>27</v>
      </c>
      <c r="F114" s="12"/>
      <c r="G114" s="12" t="s">
        <v>96</v>
      </c>
      <c r="H114" s="12">
        <v>3005447077</v>
      </c>
      <c r="I114" s="13">
        <v>30623</v>
      </c>
      <c r="J114" s="12">
        <v>163103</v>
      </c>
      <c r="K114" s="12" t="s">
        <v>203</v>
      </c>
      <c r="L114" s="13">
        <v>43304</v>
      </c>
      <c r="M114" s="19">
        <v>2500000</v>
      </c>
      <c r="N114" s="12" t="s">
        <v>49</v>
      </c>
      <c r="O114" s="12" t="s">
        <v>62</v>
      </c>
      <c r="P114" s="12" t="s">
        <v>82</v>
      </c>
      <c r="Q114" s="12">
        <v>13</v>
      </c>
      <c r="R114" s="14"/>
      <c r="S114" s="12" t="s">
        <v>51</v>
      </c>
      <c r="T114" s="13" t="s">
        <v>34</v>
      </c>
      <c r="U114" s="12" t="s">
        <v>78</v>
      </c>
      <c r="V114" s="12">
        <v>6.96</v>
      </c>
      <c r="W114" s="12">
        <v>0</v>
      </c>
      <c r="X114" s="12"/>
      <c r="Z114" s="15" t="e">
        <f>+VLOOKUP(B114,'ACTIVOS KAL TIRE 2019'!$B:$D,3,0)</f>
        <v>#N/A</v>
      </c>
    </row>
    <row r="115" spans="1:26" ht="15" customHeight="1" x14ac:dyDescent="0.35">
      <c r="A115" s="11">
        <f t="shared" si="3"/>
        <v>111</v>
      </c>
      <c r="B115" s="11">
        <v>1064800649</v>
      </c>
      <c r="C115" s="12" t="s">
        <v>111</v>
      </c>
      <c r="D115" s="12" t="s">
        <v>391</v>
      </c>
      <c r="E115" s="18" t="s">
        <v>27</v>
      </c>
      <c r="F115" s="12" t="s">
        <v>392</v>
      </c>
      <c r="G115" s="12" t="s">
        <v>111</v>
      </c>
      <c r="H115" s="12">
        <v>3175034602</v>
      </c>
      <c r="I115" s="13">
        <v>34976</v>
      </c>
      <c r="J115" s="12">
        <v>1634</v>
      </c>
      <c r="K115" s="12" t="s">
        <v>29</v>
      </c>
      <c r="L115" s="13">
        <v>42534</v>
      </c>
      <c r="M115" s="19">
        <v>1459500</v>
      </c>
      <c r="N115" s="12" t="s">
        <v>30</v>
      </c>
      <c r="O115" s="12" t="s">
        <v>100</v>
      </c>
      <c r="P115" s="12" t="s">
        <v>88</v>
      </c>
      <c r="Q115" s="12">
        <v>13</v>
      </c>
      <c r="R115" s="14">
        <v>3160200256874</v>
      </c>
      <c r="S115" s="12" t="s">
        <v>77</v>
      </c>
      <c r="T115" s="13" t="s">
        <v>34</v>
      </c>
      <c r="U115" s="12" t="s">
        <v>35</v>
      </c>
      <c r="V115" s="12">
        <v>6.96</v>
      </c>
      <c r="W115" s="12">
        <v>1</v>
      </c>
      <c r="X115" s="12"/>
      <c r="Z115" s="15" t="str">
        <f>+VLOOKUP(B115,'ACTIVOS KAL TIRE 2019'!$B:$D,3,0)</f>
        <v>LOPEZ GARCIA DANIEL ALBERTO</v>
      </c>
    </row>
    <row r="116" spans="1:26" ht="15" customHeight="1" x14ac:dyDescent="0.35">
      <c r="A116" s="11">
        <f t="shared" si="3"/>
        <v>112</v>
      </c>
      <c r="B116" s="11">
        <v>1064793574</v>
      </c>
      <c r="C116" s="12" t="s">
        <v>111</v>
      </c>
      <c r="D116" s="12" t="s">
        <v>393</v>
      </c>
      <c r="E116" s="18" t="s">
        <v>27</v>
      </c>
      <c r="F116" s="12" t="s">
        <v>394</v>
      </c>
      <c r="G116" s="12" t="s">
        <v>111</v>
      </c>
      <c r="H116" s="12">
        <v>3205485377</v>
      </c>
      <c r="I116" s="13">
        <v>33081</v>
      </c>
      <c r="J116" s="12">
        <v>1634</v>
      </c>
      <c r="K116" s="12" t="s">
        <v>29</v>
      </c>
      <c r="L116" s="13">
        <v>41995</v>
      </c>
      <c r="M116" s="19">
        <v>1459500</v>
      </c>
      <c r="N116" s="12" t="s">
        <v>30</v>
      </c>
      <c r="O116" s="12" t="s">
        <v>31</v>
      </c>
      <c r="P116" s="12" t="s">
        <v>88</v>
      </c>
      <c r="Q116" s="12">
        <v>13</v>
      </c>
      <c r="R116" s="14">
        <v>6140200012136</v>
      </c>
      <c r="S116" s="12" t="s">
        <v>77</v>
      </c>
      <c r="T116" s="13" t="s">
        <v>34</v>
      </c>
      <c r="U116" s="12" t="s">
        <v>35</v>
      </c>
      <c r="V116" s="12">
        <v>6.96</v>
      </c>
      <c r="W116" s="12">
        <v>1</v>
      </c>
      <c r="X116" s="12"/>
      <c r="Z116" s="15" t="str">
        <f>+VLOOKUP(B116,'ACTIVOS KAL TIRE 2019'!$B:$D,3,0)</f>
        <v>LOPEZ GUTIERREZ JOSE NOLBERTO</v>
      </c>
    </row>
    <row r="117" spans="1:26" ht="15" customHeight="1" x14ac:dyDescent="0.35">
      <c r="A117" s="11">
        <f t="shared" si="3"/>
        <v>113</v>
      </c>
      <c r="B117" s="11">
        <v>1065654663</v>
      </c>
      <c r="C117" s="12" t="s">
        <v>74</v>
      </c>
      <c r="D117" s="12" t="s">
        <v>395</v>
      </c>
      <c r="E117" s="18" t="s">
        <v>27</v>
      </c>
      <c r="F117" s="12" t="s">
        <v>396</v>
      </c>
      <c r="G117" s="12" t="s">
        <v>74</v>
      </c>
      <c r="H117" s="12">
        <v>3146035685</v>
      </c>
      <c r="I117" s="13">
        <v>34125</v>
      </c>
      <c r="J117" s="12">
        <v>1618</v>
      </c>
      <c r="K117" s="12" t="s">
        <v>118</v>
      </c>
      <c r="L117" s="13">
        <v>42248</v>
      </c>
      <c r="M117" s="19">
        <v>1192800</v>
      </c>
      <c r="N117" s="12" t="s">
        <v>30</v>
      </c>
      <c r="O117" s="12" t="s">
        <v>31</v>
      </c>
      <c r="P117" s="12" t="s">
        <v>397</v>
      </c>
      <c r="Q117" s="12">
        <v>13</v>
      </c>
      <c r="R117" s="14">
        <v>3160200256577</v>
      </c>
      <c r="S117" s="12" t="s">
        <v>77</v>
      </c>
      <c r="T117" s="13" t="s">
        <v>34</v>
      </c>
      <c r="U117" s="12" t="s">
        <v>35</v>
      </c>
      <c r="V117" s="12">
        <v>6.96</v>
      </c>
      <c r="W117" s="12">
        <v>1</v>
      </c>
      <c r="X117" s="12"/>
      <c r="Z117" s="15" t="str">
        <f>+VLOOKUP(B117,'ACTIVOS KAL TIRE 2019'!$B:$D,3,0)</f>
        <v>LOZANO DE ANGEL ALFONSO DAVID</v>
      </c>
    </row>
    <row r="118" spans="1:26" ht="15" customHeight="1" x14ac:dyDescent="0.35">
      <c r="A118" s="11">
        <f t="shared" si="3"/>
        <v>114</v>
      </c>
      <c r="B118" s="19">
        <v>1064113843</v>
      </c>
      <c r="C118" s="12" t="s">
        <v>163</v>
      </c>
      <c r="D118" s="12" t="s">
        <v>398</v>
      </c>
      <c r="E118" s="18" t="s">
        <v>27</v>
      </c>
      <c r="F118" s="12" t="s">
        <v>399</v>
      </c>
      <c r="G118" s="12" t="s">
        <v>114</v>
      </c>
      <c r="H118" s="12">
        <v>3205097266</v>
      </c>
      <c r="I118" s="13">
        <v>34105</v>
      </c>
      <c r="J118" s="12">
        <v>1618</v>
      </c>
      <c r="K118" s="12" t="s">
        <v>118</v>
      </c>
      <c r="L118" s="13">
        <v>43333</v>
      </c>
      <c r="M118" s="19">
        <v>1000000</v>
      </c>
      <c r="N118" s="12" t="s">
        <v>30</v>
      </c>
      <c r="O118" s="12" t="s">
        <v>31</v>
      </c>
      <c r="P118" s="12" t="s">
        <v>225</v>
      </c>
      <c r="Q118" s="12">
        <v>13</v>
      </c>
      <c r="R118" s="14">
        <v>6140200035459</v>
      </c>
      <c r="S118" s="12"/>
      <c r="T118" s="13" t="s">
        <v>34</v>
      </c>
      <c r="U118" s="12"/>
      <c r="V118" s="12">
        <v>6.96</v>
      </c>
      <c r="W118" s="12">
        <v>1</v>
      </c>
      <c r="X118" s="12"/>
      <c r="Z118" s="15" t="str">
        <f>+VLOOKUP(B118,'ACTIVOS KAL TIRE 2019'!$B:$D,3,0)</f>
        <v>MACHADO YADURO JHON JAIRO</v>
      </c>
    </row>
    <row r="119" spans="1:26" ht="15" customHeight="1" x14ac:dyDescent="0.35">
      <c r="A119" s="11">
        <f t="shared" si="3"/>
        <v>115</v>
      </c>
      <c r="B119" s="11">
        <v>1119836593</v>
      </c>
      <c r="C119" s="12" t="s">
        <v>25</v>
      </c>
      <c r="D119" s="12" t="s">
        <v>400</v>
      </c>
      <c r="E119" s="18" t="s">
        <v>27</v>
      </c>
      <c r="F119" s="12" t="s">
        <v>401</v>
      </c>
      <c r="G119" s="12" t="s">
        <v>25</v>
      </c>
      <c r="H119" s="12">
        <v>3177524966</v>
      </c>
      <c r="I119" s="13">
        <v>31948</v>
      </c>
      <c r="J119" s="12">
        <v>1634</v>
      </c>
      <c r="K119" s="12" t="s">
        <v>29</v>
      </c>
      <c r="L119" s="13">
        <v>41655</v>
      </c>
      <c r="M119" s="19">
        <v>2205000</v>
      </c>
      <c r="N119" s="12" t="s">
        <v>30</v>
      </c>
      <c r="O119" s="12" t="s">
        <v>62</v>
      </c>
      <c r="P119" s="12" t="s">
        <v>105</v>
      </c>
      <c r="Q119" s="12">
        <v>13</v>
      </c>
      <c r="R119" s="14">
        <v>260200222141</v>
      </c>
      <c r="S119" s="12" t="s">
        <v>33</v>
      </c>
      <c r="T119" s="13" t="s">
        <v>34</v>
      </c>
      <c r="U119" s="12" t="s">
        <v>35</v>
      </c>
      <c r="V119" s="12">
        <v>6.96</v>
      </c>
      <c r="W119" s="12">
        <v>1</v>
      </c>
      <c r="X119" s="12"/>
      <c r="Z119" s="15" t="str">
        <f>+VLOOKUP(B119,'ACTIVOS KAL TIRE 2019'!$B:$D,3,0)</f>
        <v>MAESTRE ARIAS JAIFER RAFAEL</v>
      </c>
    </row>
    <row r="120" spans="1:26" ht="15" customHeight="1" x14ac:dyDescent="0.35">
      <c r="A120" s="11">
        <f t="shared" si="3"/>
        <v>116</v>
      </c>
      <c r="B120" s="11">
        <v>1042431835</v>
      </c>
      <c r="C120" s="12" t="s">
        <v>47</v>
      </c>
      <c r="D120" s="12" t="s">
        <v>402</v>
      </c>
      <c r="E120" s="18" t="s">
        <v>27</v>
      </c>
      <c r="F120" s="12" t="s">
        <v>403</v>
      </c>
      <c r="G120" s="12" t="s">
        <v>339</v>
      </c>
      <c r="H120" s="12">
        <v>3178724423</v>
      </c>
      <c r="I120" s="13">
        <v>32148</v>
      </c>
      <c r="J120" s="12">
        <v>1634</v>
      </c>
      <c r="K120" s="12" t="s">
        <v>29</v>
      </c>
      <c r="L120" s="13">
        <v>41671</v>
      </c>
      <c r="M120" s="19">
        <v>2205000</v>
      </c>
      <c r="N120" s="12" t="s">
        <v>30</v>
      </c>
      <c r="O120" s="12" t="s">
        <v>31</v>
      </c>
      <c r="P120" s="12" t="s">
        <v>105</v>
      </c>
      <c r="Q120" s="12">
        <v>13</v>
      </c>
      <c r="R120" s="14">
        <v>6140200009942</v>
      </c>
      <c r="S120" s="12" t="s">
        <v>77</v>
      </c>
      <c r="T120" s="13" t="s">
        <v>34</v>
      </c>
      <c r="U120" s="12" t="s">
        <v>35</v>
      </c>
      <c r="V120" s="12">
        <v>6.96</v>
      </c>
      <c r="W120" s="12">
        <v>1</v>
      </c>
      <c r="X120" s="12"/>
      <c r="Z120" s="15" t="str">
        <f>+VLOOKUP(B120,'ACTIVOS KAL TIRE 2019'!$B:$D,3,0)</f>
        <v>MARIN CHAMORRO HENRY ARCESIO</v>
      </c>
    </row>
    <row r="121" spans="1:26" ht="15" customHeight="1" x14ac:dyDescent="0.35">
      <c r="A121" s="11">
        <f t="shared" si="3"/>
        <v>117</v>
      </c>
      <c r="B121" s="11">
        <v>1140855399</v>
      </c>
      <c r="C121" s="12" t="s">
        <v>52</v>
      </c>
      <c r="D121" s="12" t="s">
        <v>404</v>
      </c>
      <c r="E121" s="18" t="s">
        <v>66</v>
      </c>
      <c r="F121" s="12" t="s">
        <v>405</v>
      </c>
      <c r="G121" s="12" t="s">
        <v>52</v>
      </c>
      <c r="H121" s="12">
        <v>3122270824</v>
      </c>
      <c r="I121" s="13">
        <v>33896</v>
      </c>
      <c r="J121" s="12">
        <v>1692</v>
      </c>
      <c r="K121" s="12" t="s">
        <v>48</v>
      </c>
      <c r="L121" s="13">
        <v>43284</v>
      </c>
      <c r="M121" s="19">
        <v>950000</v>
      </c>
      <c r="N121" s="12" t="s">
        <v>69</v>
      </c>
      <c r="O121" s="12" t="s">
        <v>62</v>
      </c>
      <c r="P121" s="12" t="s">
        <v>406</v>
      </c>
      <c r="Q121" s="12">
        <v>13</v>
      </c>
      <c r="R121" s="14">
        <v>4640200252642</v>
      </c>
      <c r="S121" s="12" t="s">
        <v>51</v>
      </c>
      <c r="T121" s="13" t="s">
        <v>34</v>
      </c>
      <c r="U121" s="12" t="s">
        <v>35</v>
      </c>
      <c r="V121" s="12">
        <v>4.3499999999999996</v>
      </c>
      <c r="W121" s="12">
        <v>0</v>
      </c>
      <c r="X121" s="12"/>
      <c r="Z121" s="15" t="str">
        <f>+VLOOKUP(B121,'ACTIVOS KAL TIRE 2019'!$B:$D,3,0)</f>
        <v>MARIN OTERO MARIA DE JESUS</v>
      </c>
    </row>
    <row r="122" spans="1:26" ht="15" customHeight="1" x14ac:dyDescent="0.35">
      <c r="A122" s="11">
        <f t="shared" si="3"/>
        <v>118</v>
      </c>
      <c r="B122" s="11">
        <v>72260524</v>
      </c>
      <c r="C122" s="12" t="s">
        <v>52</v>
      </c>
      <c r="D122" s="12" t="s">
        <v>407</v>
      </c>
      <c r="E122" s="18" t="s">
        <v>27</v>
      </c>
      <c r="F122" s="12" t="s">
        <v>408</v>
      </c>
      <c r="G122" s="12" t="s">
        <v>234</v>
      </c>
      <c r="H122" s="12">
        <v>3564957</v>
      </c>
      <c r="I122" s="13">
        <v>29011</v>
      </c>
      <c r="J122" s="12">
        <v>169701</v>
      </c>
      <c r="K122" s="12" t="s">
        <v>409</v>
      </c>
      <c r="L122" s="13">
        <v>41791</v>
      </c>
      <c r="M122" s="19">
        <v>14500000</v>
      </c>
      <c r="N122" s="12" t="s">
        <v>75</v>
      </c>
      <c r="O122" s="12" t="s">
        <v>119</v>
      </c>
      <c r="P122" s="12" t="s">
        <v>410</v>
      </c>
      <c r="Q122" s="12">
        <v>13</v>
      </c>
      <c r="R122" s="14">
        <v>3480200151713</v>
      </c>
      <c r="S122" s="12" t="s">
        <v>51</v>
      </c>
      <c r="T122" s="13" t="s">
        <v>34</v>
      </c>
      <c r="U122" s="12" t="s">
        <v>35</v>
      </c>
      <c r="V122" s="12">
        <v>6.96</v>
      </c>
      <c r="W122" s="12">
        <v>0</v>
      </c>
      <c r="X122" s="12"/>
      <c r="Z122" s="15" t="str">
        <f>+VLOOKUP(B122,'ACTIVOS KAL TIRE 2019'!$B:$D,3,0)</f>
        <v>MARINO OTERO MAURICIO</v>
      </c>
    </row>
    <row r="123" spans="1:26" ht="15" customHeight="1" x14ac:dyDescent="0.35">
      <c r="A123" s="11">
        <f t="shared" si="3"/>
        <v>119</v>
      </c>
      <c r="B123" s="11">
        <v>72339999</v>
      </c>
      <c r="C123" s="12" t="s">
        <v>52</v>
      </c>
      <c r="D123" s="12" t="s">
        <v>411</v>
      </c>
      <c r="E123" s="18" t="s">
        <v>27</v>
      </c>
      <c r="F123" s="12" t="s">
        <v>412</v>
      </c>
      <c r="G123" s="12" t="s">
        <v>74</v>
      </c>
      <c r="H123" s="12">
        <v>3103563595</v>
      </c>
      <c r="I123" s="13">
        <v>31051</v>
      </c>
      <c r="J123" s="12">
        <v>1614</v>
      </c>
      <c r="K123" s="12" t="s">
        <v>55</v>
      </c>
      <c r="L123" s="13">
        <v>42188</v>
      </c>
      <c r="M123" s="19">
        <v>3006800</v>
      </c>
      <c r="N123" s="12" t="s">
        <v>30</v>
      </c>
      <c r="O123" s="12" t="s">
        <v>31</v>
      </c>
      <c r="P123" s="12" t="s">
        <v>82</v>
      </c>
      <c r="Q123" s="12">
        <v>13</v>
      </c>
      <c r="R123" s="14">
        <v>5100200229552</v>
      </c>
      <c r="S123" s="12" t="s">
        <v>77</v>
      </c>
      <c r="T123" s="13" t="s">
        <v>34</v>
      </c>
      <c r="U123" s="12" t="s">
        <v>35</v>
      </c>
      <c r="V123" s="12">
        <v>6.96</v>
      </c>
      <c r="W123" s="12">
        <v>0</v>
      </c>
      <c r="X123" s="12"/>
      <c r="Z123" s="15" t="str">
        <f>+VLOOKUP(B123,'ACTIVOS KAL TIRE 2019'!$B:$D,3,0)</f>
        <v>MARQUEZ LAMBY ILSIAS EDGARDO</v>
      </c>
    </row>
    <row r="124" spans="1:26" ht="15" customHeight="1" x14ac:dyDescent="0.35">
      <c r="A124" s="11">
        <f t="shared" si="3"/>
        <v>120</v>
      </c>
      <c r="B124" s="11">
        <v>36574021</v>
      </c>
      <c r="C124" s="12" t="s">
        <v>163</v>
      </c>
      <c r="D124" s="12" t="s">
        <v>413</v>
      </c>
      <c r="E124" s="18" t="s">
        <v>66</v>
      </c>
      <c r="F124" s="12" t="s">
        <v>414</v>
      </c>
      <c r="G124" s="12" t="s">
        <v>185</v>
      </c>
      <c r="H124" s="12">
        <v>3114202281</v>
      </c>
      <c r="I124" s="13">
        <v>31182</v>
      </c>
      <c r="J124" s="12">
        <v>1634</v>
      </c>
      <c r="K124" s="12" t="s">
        <v>29</v>
      </c>
      <c r="L124" s="13">
        <v>41655</v>
      </c>
      <c r="M124" s="19">
        <v>2000000</v>
      </c>
      <c r="N124" s="12" t="s">
        <v>75</v>
      </c>
      <c r="O124" s="12" t="s">
        <v>31</v>
      </c>
      <c r="P124" s="12" t="s">
        <v>235</v>
      </c>
      <c r="Q124" s="12">
        <v>13</v>
      </c>
      <c r="R124" s="14">
        <v>3160200222983</v>
      </c>
      <c r="S124" s="12" t="s">
        <v>51</v>
      </c>
      <c r="T124" s="13" t="s">
        <v>34</v>
      </c>
      <c r="U124" s="12" t="s">
        <v>35</v>
      </c>
      <c r="V124" s="12">
        <v>6.96</v>
      </c>
      <c r="W124" s="12">
        <v>0</v>
      </c>
      <c r="X124" s="12"/>
      <c r="Z124" s="15" t="str">
        <f>+VLOOKUP(B124,'ACTIVOS KAL TIRE 2019'!$B:$D,3,0)</f>
        <v>MARTINEZ ANGULO MARIA CRISTINA</v>
      </c>
    </row>
    <row r="125" spans="1:26" ht="15" customHeight="1" x14ac:dyDescent="0.35">
      <c r="A125" s="11">
        <f t="shared" si="3"/>
        <v>121</v>
      </c>
      <c r="B125" s="11">
        <v>84103870</v>
      </c>
      <c r="C125" s="12" t="s">
        <v>108</v>
      </c>
      <c r="D125" s="12" t="s">
        <v>415</v>
      </c>
      <c r="E125" s="18" t="s">
        <v>27</v>
      </c>
      <c r="F125" s="12" t="s">
        <v>416</v>
      </c>
      <c r="G125" s="12" t="s">
        <v>102</v>
      </c>
      <c r="H125" s="12">
        <v>3188676733</v>
      </c>
      <c r="I125" s="13">
        <v>26893</v>
      </c>
      <c r="J125" s="12">
        <v>1634</v>
      </c>
      <c r="K125" s="12" t="s">
        <v>29</v>
      </c>
      <c r="L125" s="13">
        <v>41655</v>
      </c>
      <c r="M125" s="19">
        <v>2205000</v>
      </c>
      <c r="N125" s="12" t="s">
        <v>75</v>
      </c>
      <c r="O125" s="12" t="s">
        <v>31</v>
      </c>
      <c r="P125" s="12" t="s">
        <v>105</v>
      </c>
      <c r="Q125" s="12">
        <v>700</v>
      </c>
      <c r="R125" s="14">
        <v>70419638429</v>
      </c>
      <c r="S125" s="12" t="s">
        <v>33</v>
      </c>
      <c r="T125" s="13" t="s">
        <v>34</v>
      </c>
      <c r="U125" s="12" t="s">
        <v>35</v>
      </c>
      <c r="V125" s="12">
        <v>6.96</v>
      </c>
      <c r="W125" s="12">
        <v>1</v>
      </c>
      <c r="X125" s="12"/>
      <c r="Z125" s="15" t="str">
        <f>+VLOOKUP(B125,'ACTIVOS KAL TIRE 2019'!$B:$D,3,0)</f>
        <v>MARTINEZ BERMUDEZ LUIS GERARDO</v>
      </c>
    </row>
    <row r="126" spans="1:26" ht="15" customHeight="1" x14ac:dyDescent="0.35">
      <c r="A126" s="11">
        <f t="shared" si="3"/>
        <v>122</v>
      </c>
      <c r="B126" s="19">
        <v>1065996191</v>
      </c>
      <c r="C126" s="12" t="s">
        <v>185</v>
      </c>
      <c r="D126" s="12" t="s">
        <v>417</v>
      </c>
      <c r="E126" s="18" t="s">
        <v>27</v>
      </c>
      <c r="F126" s="12" t="s">
        <v>418</v>
      </c>
      <c r="G126" s="12" t="s">
        <v>74</v>
      </c>
      <c r="H126" s="12">
        <v>3152998216</v>
      </c>
      <c r="I126" s="13">
        <v>34055</v>
      </c>
      <c r="J126" s="12">
        <v>1638</v>
      </c>
      <c r="K126" s="12" t="s">
        <v>99</v>
      </c>
      <c r="L126" s="13">
        <v>43333</v>
      </c>
      <c r="M126" s="19">
        <v>1042000</v>
      </c>
      <c r="N126" s="12" t="s">
        <v>115</v>
      </c>
      <c r="O126" s="12" t="s">
        <v>31</v>
      </c>
      <c r="P126" s="12" t="s">
        <v>204</v>
      </c>
      <c r="Q126" s="12">
        <v>13</v>
      </c>
      <c r="R126" s="14">
        <v>6140200035665</v>
      </c>
      <c r="S126" s="12"/>
      <c r="T126" s="13" t="s">
        <v>34</v>
      </c>
      <c r="U126" s="12"/>
      <c r="V126" s="12">
        <v>6.96</v>
      </c>
      <c r="W126" s="12">
        <v>1</v>
      </c>
      <c r="X126" s="12"/>
      <c r="Z126" s="15" t="str">
        <f>+VLOOKUP(B126,'ACTIVOS KAL TIRE 2019'!$B:$D,3,0)</f>
        <v>MARTINEZ CALLEJA MARTIN ELIAS</v>
      </c>
    </row>
    <row r="127" spans="1:26" ht="15" customHeight="1" x14ac:dyDescent="0.35">
      <c r="A127" s="11">
        <f t="shared" si="3"/>
        <v>123</v>
      </c>
      <c r="B127" s="11">
        <v>52719820</v>
      </c>
      <c r="C127" s="12" t="s">
        <v>79</v>
      </c>
      <c r="D127" s="12" t="s">
        <v>419</v>
      </c>
      <c r="E127" s="18" t="s">
        <v>66</v>
      </c>
      <c r="F127" s="12" t="s">
        <v>420</v>
      </c>
      <c r="G127" s="12" t="s">
        <v>114</v>
      </c>
      <c r="H127" s="12">
        <v>3135403666</v>
      </c>
      <c r="I127" s="13">
        <v>28117</v>
      </c>
      <c r="J127" s="12">
        <v>1614</v>
      </c>
      <c r="K127" s="12" t="s">
        <v>55</v>
      </c>
      <c r="L127" s="13">
        <v>40072</v>
      </c>
      <c r="M127" s="19">
        <v>3157100</v>
      </c>
      <c r="N127" s="12" t="s">
        <v>75</v>
      </c>
      <c r="O127" s="12" t="s">
        <v>119</v>
      </c>
      <c r="P127" s="12" t="s">
        <v>101</v>
      </c>
      <c r="Q127" s="12">
        <v>13</v>
      </c>
      <c r="R127" s="14">
        <v>5100200101033</v>
      </c>
      <c r="S127" s="12" t="s">
        <v>77</v>
      </c>
      <c r="T127" s="13" t="s">
        <v>34</v>
      </c>
      <c r="U127" s="12" t="s">
        <v>120</v>
      </c>
      <c r="V127" s="12">
        <v>6.96</v>
      </c>
      <c r="W127" s="12">
        <v>0</v>
      </c>
      <c r="X127" s="12"/>
      <c r="Z127" s="15" t="str">
        <f>+VLOOKUP(B127,'ACTIVOS KAL TIRE 2019'!$B:$D,3,0)</f>
        <v>MARTINEZ GIL MARIA CRISTINA</v>
      </c>
    </row>
    <row r="128" spans="1:26" ht="15" customHeight="1" x14ac:dyDescent="0.35">
      <c r="A128" s="11">
        <f t="shared" si="3"/>
        <v>124</v>
      </c>
      <c r="B128" s="11">
        <v>72225413</v>
      </c>
      <c r="C128" s="12" t="s">
        <v>52</v>
      </c>
      <c r="D128" s="12" t="s">
        <v>421</v>
      </c>
      <c r="E128" s="18" t="s">
        <v>27</v>
      </c>
      <c r="F128" s="12" t="s">
        <v>422</v>
      </c>
      <c r="G128" s="12" t="s">
        <v>96</v>
      </c>
      <c r="H128" s="12">
        <v>3166287708</v>
      </c>
      <c r="I128" s="13">
        <v>28076</v>
      </c>
      <c r="J128" s="12">
        <v>1618</v>
      </c>
      <c r="K128" s="12" t="s">
        <v>118</v>
      </c>
      <c r="L128" s="13">
        <v>40760</v>
      </c>
      <c r="M128" s="19">
        <v>8000000</v>
      </c>
      <c r="N128" s="12" t="s">
        <v>49</v>
      </c>
      <c r="O128" s="12" t="s">
        <v>31</v>
      </c>
      <c r="P128" s="12" t="s">
        <v>292</v>
      </c>
      <c r="Q128" s="12">
        <v>13</v>
      </c>
      <c r="R128" s="14">
        <v>5170200074126</v>
      </c>
      <c r="S128" s="12" t="s">
        <v>51</v>
      </c>
      <c r="T128" s="13" t="s">
        <v>34</v>
      </c>
      <c r="U128" s="12" t="s">
        <v>35</v>
      </c>
      <c r="V128" s="12">
        <v>6.96</v>
      </c>
      <c r="W128" s="12">
        <v>0</v>
      </c>
      <c r="X128" s="12"/>
      <c r="Z128" s="15" t="str">
        <f>+VLOOKUP(B128,'ACTIVOS KAL TIRE 2019'!$B:$D,3,0)</f>
        <v>MARTINEZ LOPEZ JUAN CARLOS</v>
      </c>
    </row>
    <row r="129" spans="1:26" ht="15" customHeight="1" x14ac:dyDescent="0.35">
      <c r="A129" s="11">
        <f t="shared" si="3"/>
        <v>125</v>
      </c>
      <c r="B129" s="11">
        <v>1065998882</v>
      </c>
      <c r="C129" s="12" t="s">
        <v>185</v>
      </c>
      <c r="D129" s="12" t="s">
        <v>423</v>
      </c>
      <c r="E129" s="18" t="s">
        <v>27</v>
      </c>
      <c r="F129" s="12" t="s">
        <v>424</v>
      </c>
      <c r="G129" s="12" t="s">
        <v>185</v>
      </c>
      <c r="H129" s="12">
        <v>3186428222</v>
      </c>
      <c r="I129" s="13">
        <v>35007</v>
      </c>
      <c r="J129" s="12">
        <v>1634</v>
      </c>
      <c r="K129" s="12" t="s">
        <v>29</v>
      </c>
      <c r="L129" s="13">
        <v>43105</v>
      </c>
      <c r="M129" s="19">
        <v>1187700</v>
      </c>
      <c r="N129" s="12" t="s">
        <v>425</v>
      </c>
      <c r="O129" s="12" t="s">
        <v>31</v>
      </c>
      <c r="P129" s="12" t="s">
        <v>88</v>
      </c>
      <c r="Q129" s="12">
        <v>13</v>
      </c>
      <c r="R129" s="14">
        <v>6140200022622</v>
      </c>
      <c r="S129" s="12" t="s">
        <v>77</v>
      </c>
      <c r="T129" s="13" t="s">
        <v>34</v>
      </c>
      <c r="U129" s="12" t="s">
        <v>35</v>
      </c>
      <c r="V129" s="12">
        <v>6.96</v>
      </c>
      <c r="W129" s="12">
        <v>1</v>
      </c>
      <c r="X129" s="12"/>
      <c r="Z129" s="15" t="str">
        <f>+VLOOKUP(B129,'ACTIVOS KAL TIRE 2019'!$B:$D,3,0)</f>
        <v>MARTINEZ MADRID JOSE ANGEL</v>
      </c>
    </row>
    <row r="130" spans="1:26" ht="15" customHeight="1" x14ac:dyDescent="0.35">
      <c r="A130" s="11">
        <f t="shared" si="3"/>
        <v>126</v>
      </c>
      <c r="B130" s="11">
        <v>1064115089</v>
      </c>
      <c r="C130" s="12" t="s">
        <v>170</v>
      </c>
      <c r="D130" s="12" t="s">
        <v>426</v>
      </c>
      <c r="E130" s="18" t="s">
        <v>27</v>
      </c>
      <c r="F130" s="12"/>
      <c r="G130" s="12"/>
      <c r="H130" s="12">
        <v>3114080730</v>
      </c>
      <c r="I130" s="13">
        <v>34367</v>
      </c>
      <c r="J130" s="12">
        <v>1618</v>
      </c>
      <c r="K130" s="12" t="s">
        <v>118</v>
      </c>
      <c r="L130" s="13">
        <v>43186</v>
      </c>
      <c r="M130" s="19">
        <v>1073600</v>
      </c>
      <c r="N130" s="12" t="s">
        <v>30</v>
      </c>
      <c r="O130" s="12" t="s">
        <v>31</v>
      </c>
      <c r="P130" s="12" t="s">
        <v>228</v>
      </c>
      <c r="Q130" s="12">
        <v>13</v>
      </c>
      <c r="R130" s="14">
        <v>6140200031151</v>
      </c>
      <c r="S130" s="12" t="s">
        <v>77</v>
      </c>
      <c r="T130" s="13" t="s">
        <v>34</v>
      </c>
      <c r="U130" s="12"/>
      <c r="V130" s="12">
        <v>6.96</v>
      </c>
      <c r="W130" s="12">
        <v>1</v>
      </c>
      <c r="X130" s="12"/>
      <c r="Z130" s="15" t="str">
        <f>+VLOOKUP(B130,'ACTIVOS KAL TIRE 2019'!$B:$D,3,0)</f>
        <v>MARTINEZ MENDOZA SERGIO ANDRES</v>
      </c>
    </row>
    <row r="131" spans="1:26" ht="15" customHeight="1" x14ac:dyDescent="0.35">
      <c r="A131" s="11">
        <f t="shared" si="3"/>
        <v>127</v>
      </c>
      <c r="B131" s="11">
        <v>1064793358</v>
      </c>
      <c r="C131" s="12" t="s">
        <v>111</v>
      </c>
      <c r="D131" s="12" t="s">
        <v>427</v>
      </c>
      <c r="E131" s="18" t="s">
        <v>27</v>
      </c>
      <c r="F131" s="12" t="s">
        <v>428</v>
      </c>
      <c r="G131" s="12" t="s">
        <v>111</v>
      </c>
      <c r="H131" s="12">
        <v>3175762336</v>
      </c>
      <c r="I131" s="13">
        <v>33130</v>
      </c>
      <c r="J131" s="12">
        <v>1634</v>
      </c>
      <c r="K131" s="12" t="s">
        <v>29</v>
      </c>
      <c r="L131" s="13">
        <v>41671</v>
      </c>
      <c r="M131" s="19">
        <v>2205000</v>
      </c>
      <c r="N131" s="12" t="s">
        <v>30</v>
      </c>
      <c r="O131" s="12" t="s">
        <v>31</v>
      </c>
      <c r="P131" s="12" t="s">
        <v>105</v>
      </c>
      <c r="Q131" s="12">
        <v>13</v>
      </c>
      <c r="R131" s="14">
        <v>6140200010056</v>
      </c>
      <c r="S131" s="12" t="s">
        <v>77</v>
      </c>
      <c r="T131" s="13" t="s">
        <v>34</v>
      </c>
      <c r="U131" s="12" t="s">
        <v>35</v>
      </c>
      <c r="V131" s="12">
        <v>6.96</v>
      </c>
      <c r="W131" s="12">
        <v>1</v>
      </c>
      <c r="X131" s="12"/>
      <c r="Z131" s="15" t="str">
        <f>+VLOOKUP(B131,'ACTIVOS KAL TIRE 2019'!$B:$D,3,0)</f>
        <v>MARTINEZ NOBLES JAIR YOVANIS</v>
      </c>
    </row>
    <row r="132" spans="1:26" ht="15" customHeight="1" x14ac:dyDescent="0.35">
      <c r="A132" s="11">
        <f t="shared" si="3"/>
        <v>128</v>
      </c>
      <c r="B132" s="11">
        <v>1120743310</v>
      </c>
      <c r="C132" s="12" t="s">
        <v>301</v>
      </c>
      <c r="D132" s="12" t="s">
        <v>429</v>
      </c>
      <c r="E132" s="18" t="s">
        <v>27</v>
      </c>
      <c r="F132" s="12" t="s">
        <v>430</v>
      </c>
      <c r="G132" s="12" t="s">
        <v>301</v>
      </c>
      <c r="H132" s="12">
        <v>31636000473</v>
      </c>
      <c r="I132" s="13">
        <v>32781</v>
      </c>
      <c r="J132" s="12">
        <v>1634</v>
      </c>
      <c r="K132" s="12" t="s">
        <v>29</v>
      </c>
      <c r="L132" s="13">
        <v>41655</v>
      </c>
      <c r="M132" s="19">
        <v>2205000</v>
      </c>
      <c r="N132" s="12" t="s">
        <v>75</v>
      </c>
      <c r="O132" s="12" t="s">
        <v>31</v>
      </c>
      <c r="P132" s="12" t="s">
        <v>105</v>
      </c>
      <c r="Q132" s="12">
        <v>13</v>
      </c>
      <c r="R132" s="14">
        <v>6140200020170</v>
      </c>
      <c r="S132" s="12" t="s">
        <v>33</v>
      </c>
      <c r="T132" s="13" t="s">
        <v>34</v>
      </c>
      <c r="U132" s="12" t="s">
        <v>35</v>
      </c>
      <c r="V132" s="12">
        <v>6.96</v>
      </c>
      <c r="W132" s="12">
        <v>1</v>
      </c>
      <c r="X132" s="12"/>
      <c r="Z132" s="15" t="str">
        <f>+VLOOKUP(B132,'ACTIVOS KAL TIRE 2019'!$B:$D,3,0)</f>
        <v>MARTINEZ PEREZ JORGE USBERTO</v>
      </c>
    </row>
    <row r="133" spans="1:26" ht="15" customHeight="1" x14ac:dyDescent="0.35">
      <c r="A133" s="11">
        <f t="shared" si="3"/>
        <v>129</v>
      </c>
      <c r="B133" s="11">
        <v>72045393</v>
      </c>
      <c r="C133" s="12" t="s">
        <v>44</v>
      </c>
      <c r="D133" s="12" t="s">
        <v>431</v>
      </c>
      <c r="E133" s="18" t="s">
        <v>27</v>
      </c>
      <c r="F133" s="12" t="s">
        <v>432</v>
      </c>
      <c r="G133" s="12" t="s">
        <v>47</v>
      </c>
      <c r="H133" s="12">
        <v>3004875075</v>
      </c>
      <c r="I133" s="13">
        <v>25934</v>
      </c>
      <c r="J133" s="12">
        <v>1693</v>
      </c>
      <c r="K133" s="12" t="s">
        <v>175</v>
      </c>
      <c r="L133" s="13">
        <v>40725</v>
      </c>
      <c r="M133" s="19">
        <v>1500000</v>
      </c>
      <c r="N133" s="12" t="s">
        <v>61</v>
      </c>
      <c r="O133" s="12" t="s">
        <v>62</v>
      </c>
      <c r="P133" s="12" t="s">
        <v>433</v>
      </c>
      <c r="Q133" s="12">
        <v>13</v>
      </c>
      <c r="R133" s="14">
        <v>920200238146</v>
      </c>
      <c r="S133" s="12" t="s">
        <v>51</v>
      </c>
      <c r="T133" s="13" t="s">
        <v>34</v>
      </c>
      <c r="U133" s="12" t="s">
        <v>120</v>
      </c>
      <c r="V133" s="12">
        <v>4.3499999999999996</v>
      </c>
      <c r="W133" s="12">
        <v>0</v>
      </c>
      <c r="X133" s="12"/>
      <c r="Z133" s="15" t="str">
        <f>+VLOOKUP(B133,'ACTIVOS KAL TIRE 2019'!$B:$D,3,0)</f>
        <v>MATOS GALLARDO ALIXANDRO</v>
      </c>
    </row>
    <row r="134" spans="1:26" ht="15" customHeight="1" x14ac:dyDescent="0.35">
      <c r="A134" s="11">
        <f t="shared" ref="A134:A170" si="4">+A133+1</f>
        <v>130</v>
      </c>
      <c r="B134" s="11">
        <v>1065882983</v>
      </c>
      <c r="C134" s="12" t="s">
        <v>194</v>
      </c>
      <c r="D134" s="12" t="s">
        <v>434</v>
      </c>
      <c r="E134" s="18" t="s">
        <v>27</v>
      </c>
      <c r="F134" s="12" t="s">
        <v>435</v>
      </c>
      <c r="G134" s="12" t="s">
        <v>194</v>
      </c>
      <c r="H134" s="12">
        <v>3166172906</v>
      </c>
      <c r="I134" s="13">
        <v>33066</v>
      </c>
      <c r="J134" s="12">
        <v>1618</v>
      </c>
      <c r="K134" s="12" t="s">
        <v>118</v>
      </c>
      <c r="L134" s="13">
        <v>41106</v>
      </c>
      <c r="M134" s="19">
        <v>2840300</v>
      </c>
      <c r="N134" s="12" t="s">
        <v>49</v>
      </c>
      <c r="O134" s="12" t="s">
        <v>31</v>
      </c>
      <c r="P134" s="12" t="s">
        <v>169</v>
      </c>
      <c r="Q134" s="12">
        <v>13</v>
      </c>
      <c r="R134" s="14">
        <v>3160200207349</v>
      </c>
      <c r="S134" s="12" t="s">
        <v>77</v>
      </c>
      <c r="T134" s="13" t="s">
        <v>34</v>
      </c>
      <c r="U134" s="12" t="s">
        <v>35</v>
      </c>
      <c r="V134" s="12">
        <v>6.96</v>
      </c>
      <c r="W134" s="12">
        <v>0</v>
      </c>
      <c r="X134" s="12"/>
      <c r="Z134" s="15" t="str">
        <f>+VLOOKUP(B134,'ACTIVOS KAL TIRE 2019'!$B:$D,3,0)</f>
        <v>MAURELLO VACA JESUS LIBARDO</v>
      </c>
    </row>
    <row r="135" spans="1:26" ht="15" customHeight="1" x14ac:dyDescent="0.35">
      <c r="A135" s="11">
        <f t="shared" si="4"/>
        <v>131</v>
      </c>
      <c r="B135" s="11">
        <v>1101684200</v>
      </c>
      <c r="C135" s="12" t="s">
        <v>436</v>
      </c>
      <c r="D135" s="12" t="s">
        <v>437</v>
      </c>
      <c r="E135" s="18" t="s">
        <v>27</v>
      </c>
      <c r="F135" s="12" t="s">
        <v>438</v>
      </c>
      <c r="G135" s="12" t="s">
        <v>439</v>
      </c>
      <c r="H135" s="12">
        <v>31636000473</v>
      </c>
      <c r="I135" s="13">
        <v>31943</v>
      </c>
      <c r="J135" s="12">
        <v>1634</v>
      </c>
      <c r="K135" s="12" t="s">
        <v>29</v>
      </c>
      <c r="L135" s="13">
        <v>41671</v>
      </c>
      <c r="M135" s="19">
        <v>2205000</v>
      </c>
      <c r="N135" s="12" t="s">
        <v>152</v>
      </c>
      <c r="O135" s="12" t="s">
        <v>62</v>
      </c>
      <c r="P135" s="12" t="s">
        <v>105</v>
      </c>
      <c r="Q135" s="12">
        <v>13</v>
      </c>
      <c r="R135" s="14">
        <v>9380200531605</v>
      </c>
      <c r="S135" s="12" t="s">
        <v>77</v>
      </c>
      <c r="T135" s="13" t="s">
        <v>34</v>
      </c>
      <c r="U135" s="12" t="s">
        <v>35</v>
      </c>
      <c r="V135" s="12">
        <v>6.96</v>
      </c>
      <c r="W135" s="12">
        <v>1</v>
      </c>
      <c r="X135" s="12"/>
      <c r="Z135" s="15" t="str">
        <f>+VLOOKUP(B135,'ACTIVOS KAL TIRE 2019'!$B:$D,3,0)</f>
        <v>MEJIA MALDONADO ANGELMIRO</v>
      </c>
    </row>
    <row r="136" spans="1:26" ht="15" customHeight="1" x14ac:dyDescent="0.35">
      <c r="A136" s="11">
        <f t="shared" si="4"/>
        <v>132</v>
      </c>
      <c r="B136" s="11">
        <v>72178303</v>
      </c>
      <c r="C136" s="12" t="s">
        <v>440</v>
      </c>
      <c r="D136" s="12" t="s">
        <v>441</v>
      </c>
      <c r="E136" s="18" t="s">
        <v>27</v>
      </c>
      <c r="F136" s="12" t="s">
        <v>442</v>
      </c>
      <c r="G136" s="12" t="s">
        <v>47</v>
      </c>
      <c r="H136" s="12">
        <v>3205480783</v>
      </c>
      <c r="I136" s="13">
        <v>25960</v>
      </c>
      <c r="J136" s="12">
        <v>167001</v>
      </c>
      <c r="K136" s="12" t="s">
        <v>197</v>
      </c>
      <c r="L136" s="13">
        <v>40448</v>
      </c>
      <c r="M136" s="19">
        <v>3562800</v>
      </c>
      <c r="N136" s="12" t="s">
        <v>75</v>
      </c>
      <c r="O136" s="12" t="s">
        <v>31</v>
      </c>
      <c r="P136" s="12" t="s">
        <v>82</v>
      </c>
      <c r="Q136" s="12">
        <v>700</v>
      </c>
      <c r="R136" s="14">
        <v>76962935598</v>
      </c>
      <c r="S136" s="12" t="s">
        <v>51</v>
      </c>
      <c r="T136" s="13" t="s">
        <v>34</v>
      </c>
      <c r="U136" s="12" t="s">
        <v>35</v>
      </c>
      <c r="V136" s="12">
        <v>6.96</v>
      </c>
      <c r="W136" s="12">
        <v>0</v>
      </c>
      <c r="X136" s="12"/>
      <c r="Z136" s="15" t="str">
        <f>+VLOOKUP(B136,'ACTIVOS KAL TIRE 2019'!$B:$D,3,0)</f>
        <v>MEJIA NAVARRO ALEXANDER</v>
      </c>
    </row>
    <row r="137" spans="1:26" ht="15" customHeight="1" x14ac:dyDescent="0.35">
      <c r="A137" s="11">
        <f t="shared" si="4"/>
        <v>133</v>
      </c>
      <c r="B137" s="11">
        <v>77000229</v>
      </c>
      <c r="C137" s="12" t="s">
        <v>185</v>
      </c>
      <c r="D137" s="12" t="s">
        <v>443</v>
      </c>
      <c r="E137" s="18" t="s">
        <v>27</v>
      </c>
      <c r="F137" s="12" t="s">
        <v>444</v>
      </c>
      <c r="G137" s="12" t="s">
        <v>185</v>
      </c>
      <c r="H137" s="12">
        <v>3165072619</v>
      </c>
      <c r="I137" s="13">
        <v>30826</v>
      </c>
      <c r="J137" s="12">
        <v>1634</v>
      </c>
      <c r="K137" s="12" t="s">
        <v>29</v>
      </c>
      <c r="L137" s="13">
        <v>41671</v>
      </c>
      <c r="M137" s="19">
        <v>2069100</v>
      </c>
      <c r="N137" s="12" t="s">
        <v>75</v>
      </c>
      <c r="O137" s="12" t="s">
        <v>31</v>
      </c>
      <c r="P137" s="12" t="s">
        <v>32</v>
      </c>
      <c r="Q137" s="12">
        <v>13</v>
      </c>
      <c r="R137" s="14">
        <v>3160200186956</v>
      </c>
      <c r="S137" s="12" t="s">
        <v>77</v>
      </c>
      <c r="T137" s="13" t="s">
        <v>34</v>
      </c>
      <c r="U137" s="12" t="s">
        <v>35</v>
      </c>
      <c r="V137" s="12">
        <v>6.96</v>
      </c>
      <c r="W137" s="12">
        <v>1</v>
      </c>
      <c r="X137" s="12"/>
      <c r="Z137" s="15" t="str">
        <f>+VLOOKUP(B137,'ACTIVOS KAL TIRE 2019'!$B:$D,3,0)</f>
        <v>MELENDEZ FLOREZ NILSON</v>
      </c>
    </row>
    <row r="138" spans="1:26" ht="15" customHeight="1" x14ac:dyDescent="0.35">
      <c r="A138" s="11">
        <f t="shared" si="4"/>
        <v>134</v>
      </c>
      <c r="B138" s="11">
        <v>1064111875</v>
      </c>
      <c r="C138" s="12" t="s">
        <v>163</v>
      </c>
      <c r="D138" s="12" t="s">
        <v>445</v>
      </c>
      <c r="E138" s="18" t="s">
        <v>27</v>
      </c>
      <c r="F138" s="12" t="s">
        <v>278</v>
      </c>
      <c r="G138" s="12" t="s">
        <v>114</v>
      </c>
      <c r="H138" s="12">
        <v>3225197557</v>
      </c>
      <c r="I138" s="13">
        <v>33211</v>
      </c>
      <c r="J138" s="12">
        <v>1614</v>
      </c>
      <c r="K138" s="12" t="s">
        <v>55</v>
      </c>
      <c r="L138" s="13">
        <v>42385</v>
      </c>
      <c r="M138" s="19">
        <v>1356000</v>
      </c>
      <c r="N138" s="12" t="s">
        <v>75</v>
      </c>
      <c r="O138" s="12" t="s">
        <v>100</v>
      </c>
      <c r="P138" s="12" t="s">
        <v>446</v>
      </c>
      <c r="Q138" s="12">
        <v>13</v>
      </c>
      <c r="R138" s="14">
        <v>6140200024578</v>
      </c>
      <c r="S138" s="12" t="s">
        <v>77</v>
      </c>
      <c r="T138" s="13" t="s">
        <v>34</v>
      </c>
      <c r="U138" s="12" t="s">
        <v>35</v>
      </c>
      <c r="V138" s="12">
        <v>6.96</v>
      </c>
      <c r="W138" s="12">
        <v>1</v>
      </c>
      <c r="X138" s="12"/>
      <c r="Z138" s="15" t="str">
        <f>+VLOOKUP(B138,'ACTIVOS KAL TIRE 2019'!$B:$D,3,0)</f>
        <v>MENDEZ VILLAMIZAR CARLOS ARTURO</v>
      </c>
    </row>
    <row r="139" spans="1:26" ht="15" customHeight="1" x14ac:dyDescent="0.35">
      <c r="A139" s="11">
        <f t="shared" si="4"/>
        <v>135</v>
      </c>
      <c r="B139" s="11">
        <v>1067721754</v>
      </c>
      <c r="C139" s="12" t="s">
        <v>366</v>
      </c>
      <c r="D139" s="12" t="s">
        <v>447</v>
      </c>
      <c r="E139" s="18" t="s">
        <v>27</v>
      </c>
      <c r="F139" s="12" t="s">
        <v>448</v>
      </c>
      <c r="G139" s="12" t="s">
        <v>369</v>
      </c>
      <c r="H139" s="12">
        <v>3014705576</v>
      </c>
      <c r="I139" s="13">
        <v>33514</v>
      </c>
      <c r="J139" s="12">
        <v>1638</v>
      </c>
      <c r="K139" s="12" t="s">
        <v>99</v>
      </c>
      <c r="L139" s="13">
        <v>43405</v>
      </c>
      <c r="M139" s="19">
        <v>1042200</v>
      </c>
      <c r="N139" s="12" t="s">
        <v>279</v>
      </c>
      <c r="O139" s="12" t="s">
        <v>100</v>
      </c>
      <c r="P139" s="12" t="s">
        <v>204</v>
      </c>
      <c r="Q139" s="12">
        <v>13</v>
      </c>
      <c r="R139" s="14">
        <v>9350200683521</v>
      </c>
      <c r="S139" s="12" t="s">
        <v>77</v>
      </c>
      <c r="T139" s="13" t="s">
        <v>34</v>
      </c>
      <c r="U139" s="12"/>
      <c r="V139" s="12">
        <v>6.96</v>
      </c>
      <c r="W139" s="12">
        <v>1</v>
      </c>
      <c r="X139" s="12"/>
      <c r="Z139" s="15" t="str">
        <f>+VLOOKUP(B139,'ACTIVOS KAL TIRE 2019'!$B:$D,3,0)</f>
        <v>MENDOZA HERRERA ROGER IVAN</v>
      </c>
    </row>
    <row r="140" spans="1:26" ht="15" customHeight="1" x14ac:dyDescent="0.35">
      <c r="A140" s="11">
        <f t="shared" si="4"/>
        <v>136</v>
      </c>
      <c r="B140" s="11">
        <v>12523307</v>
      </c>
      <c r="C140" s="12" t="s">
        <v>163</v>
      </c>
      <c r="D140" s="12" t="s">
        <v>449</v>
      </c>
      <c r="E140" s="18" t="s">
        <v>66</v>
      </c>
      <c r="F140" s="12" t="s">
        <v>450</v>
      </c>
      <c r="G140" s="12" t="s">
        <v>114</v>
      </c>
      <c r="H140" s="12">
        <v>3126106260</v>
      </c>
      <c r="I140" s="13">
        <v>28070</v>
      </c>
      <c r="J140" s="12">
        <v>1614</v>
      </c>
      <c r="K140" s="12" t="s">
        <v>55</v>
      </c>
      <c r="L140" s="13">
        <v>42110</v>
      </c>
      <c r="M140" s="19">
        <v>1356000</v>
      </c>
      <c r="N140" s="12" t="s">
        <v>30</v>
      </c>
      <c r="O140" s="12" t="s">
        <v>62</v>
      </c>
      <c r="P140" s="12" t="s">
        <v>225</v>
      </c>
      <c r="Q140" s="12">
        <v>700</v>
      </c>
      <c r="R140" s="14">
        <v>76542241370</v>
      </c>
      <c r="S140" s="12" t="s">
        <v>77</v>
      </c>
      <c r="T140" s="13" t="s">
        <v>34</v>
      </c>
      <c r="U140" s="12" t="s">
        <v>35</v>
      </c>
      <c r="V140" s="12">
        <v>6.96</v>
      </c>
      <c r="W140" s="12">
        <v>1</v>
      </c>
      <c r="X140" s="12"/>
      <c r="Z140" s="15" t="str">
        <f>+VLOOKUP(B140,'ACTIVOS KAL TIRE 2019'!$B:$D,3,0)</f>
        <v>MENDOZA MARTINEZ JULIO MATIAS</v>
      </c>
    </row>
    <row r="141" spans="1:26" ht="15" customHeight="1" x14ac:dyDescent="0.35">
      <c r="A141" s="11">
        <f t="shared" si="4"/>
        <v>137</v>
      </c>
      <c r="B141" s="11">
        <v>1120742355</v>
      </c>
      <c r="C141" s="12" t="s">
        <v>301</v>
      </c>
      <c r="D141" s="12" t="s">
        <v>451</v>
      </c>
      <c r="E141" s="18" t="s">
        <v>27</v>
      </c>
      <c r="F141" s="12" t="s">
        <v>452</v>
      </c>
      <c r="G141" s="12" t="s">
        <v>301</v>
      </c>
      <c r="H141" s="12">
        <v>3002415256</v>
      </c>
      <c r="I141" s="13">
        <v>32278</v>
      </c>
      <c r="J141" s="12">
        <v>1618</v>
      </c>
      <c r="K141" s="12" t="s">
        <v>118</v>
      </c>
      <c r="L141" s="13">
        <v>43425</v>
      </c>
      <c r="M141" s="19">
        <v>1779000</v>
      </c>
      <c r="N141" s="12" t="s">
        <v>75</v>
      </c>
      <c r="O141" s="12" t="s">
        <v>31</v>
      </c>
      <c r="P141" s="12" t="s">
        <v>125</v>
      </c>
      <c r="Q141" s="12">
        <v>13</v>
      </c>
      <c r="R141" s="14">
        <v>260200213132</v>
      </c>
      <c r="S141" s="12" t="s">
        <v>77</v>
      </c>
      <c r="T141" s="13" t="s">
        <v>34</v>
      </c>
      <c r="U141" s="12" t="s">
        <v>35</v>
      </c>
      <c r="V141" s="12">
        <v>6.96</v>
      </c>
      <c r="W141" s="12">
        <v>1</v>
      </c>
      <c r="X141" s="12"/>
      <c r="Z141" s="15" t="str">
        <f>+VLOOKUP(B141,'ACTIVOS KAL TIRE 2019'!$B:$D,3,0)</f>
        <v>MENDOZA RODRIGUEZ DEILMAR JOSE</v>
      </c>
    </row>
    <row r="142" spans="1:26" ht="15" customHeight="1" x14ac:dyDescent="0.35">
      <c r="A142" s="11">
        <f t="shared" si="4"/>
        <v>138</v>
      </c>
      <c r="B142" s="11">
        <v>1065576754</v>
      </c>
      <c r="C142" s="12" t="s">
        <v>74</v>
      </c>
      <c r="D142" s="12" t="s">
        <v>453</v>
      </c>
      <c r="E142" s="18" t="s">
        <v>27</v>
      </c>
      <c r="F142" s="12" t="s">
        <v>454</v>
      </c>
      <c r="G142" s="12" t="s">
        <v>74</v>
      </c>
      <c r="H142" s="12">
        <v>3167450183</v>
      </c>
      <c r="I142" s="13">
        <v>31717</v>
      </c>
      <c r="J142" s="12">
        <v>1634</v>
      </c>
      <c r="K142" s="12" t="s">
        <v>29</v>
      </c>
      <c r="L142" s="13">
        <v>41671</v>
      </c>
      <c r="M142" s="19">
        <v>2205000</v>
      </c>
      <c r="N142" s="12" t="s">
        <v>30</v>
      </c>
      <c r="O142" s="12" t="s">
        <v>31</v>
      </c>
      <c r="P142" s="12" t="s">
        <v>105</v>
      </c>
      <c r="Q142" s="12">
        <v>13</v>
      </c>
      <c r="R142" s="14">
        <v>6140200008605</v>
      </c>
      <c r="S142" s="12" t="s">
        <v>77</v>
      </c>
      <c r="T142" s="13" t="s">
        <v>34</v>
      </c>
      <c r="U142" s="12" t="s">
        <v>35</v>
      </c>
      <c r="V142" s="12">
        <v>6.96</v>
      </c>
      <c r="W142" s="12">
        <v>1</v>
      </c>
      <c r="X142" s="12"/>
      <c r="Z142" s="15" t="str">
        <f>+VLOOKUP(B142,'ACTIVOS KAL TIRE 2019'!$B:$D,3,0)</f>
        <v>MENDOZA SALAZAR JEISON FABIAN</v>
      </c>
    </row>
    <row r="143" spans="1:26" ht="15" customHeight="1" x14ac:dyDescent="0.35">
      <c r="A143" s="11">
        <f t="shared" si="4"/>
        <v>139</v>
      </c>
      <c r="B143" s="19">
        <v>1064800654</v>
      </c>
      <c r="C143" s="12" t="s">
        <v>111</v>
      </c>
      <c r="D143" s="12" t="s">
        <v>455</v>
      </c>
      <c r="E143" s="18" t="s">
        <v>27</v>
      </c>
      <c r="F143" s="12" t="s">
        <v>456</v>
      </c>
      <c r="G143" s="12" t="s">
        <v>111</v>
      </c>
      <c r="H143" s="12">
        <v>3185733588</v>
      </c>
      <c r="I143" s="13">
        <v>35085</v>
      </c>
      <c r="J143" s="12">
        <v>1634</v>
      </c>
      <c r="K143" s="12" t="s">
        <v>29</v>
      </c>
      <c r="L143" s="13">
        <v>43328</v>
      </c>
      <c r="M143" s="19">
        <v>828116</v>
      </c>
      <c r="N143" s="12" t="s">
        <v>40</v>
      </c>
      <c r="O143" s="12" t="s">
        <v>41</v>
      </c>
      <c r="P143" s="12" t="s">
        <v>42</v>
      </c>
      <c r="Q143" s="12">
        <v>13</v>
      </c>
      <c r="R143" s="14"/>
      <c r="S143" s="12" t="s">
        <v>43</v>
      </c>
      <c r="T143" s="13">
        <v>43511</v>
      </c>
      <c r="U143" s="12"/>
      <c r="V143" s="12">
        <v>6.96</v>
      </c>
      <c r="W143" s="12">
        <v>0</v>
      </c>
      <c r="X143" s="12">
        <f ca="1">+DAYS360(L143,$X$3,0)</f>
        <v>2338</v>
      </c>
      <c r="Z143" s="15" t="e">
        <f>+VLOOKUP(B143,'ACTIVOS KAL TIRE 2019'!$B:$D,3,0)</f>
        <v>#N/A</v>
      </c>
    </row>
    <row r="144" spans="1:26" ht="15" customHeight="1" x14ac:dyDescent="0.35">
      <c r="A144" s="11">
        <f t="shared" si="4"/>
        <v>140</v>
      </c>
      <c r="B144" s="11">
        <v>8571112</v>
      </c>
      <c r="C144" s="12" t="s">
        <v>457</v>
      </c>
      <c r="D144" s="12" t="s">
        <v>458</v>
      </c>
      <c r="E144" s="18" t="s">
        <v>27</v>
      </c>
      <c r="F144" s="12" t="s">
        <v>459</v>
      </c>
      <c r="G144" s="12" t="s">
        <v>52</v>
      </c>
      <c r="H144" s="12">
        <v>3003186430</v>
      </c>
      <c r="I144" s="13">
        <v>25013</v>
      </c>
      <c r="J144" s="12">
        <v>167005</v>
      </c>
      <c r="K144" s="12" t="s">
        <v>460</v>
      </c>
      <c r="L144" s="13">
        <v>41061</v>
      </c>
      <c r="M144" s="19">
        <v>2069100</v>
      </c>
      <c r="N144" s="12" t="s">
        <v>30</v>
      </c>
      <c r="O144" s="12" t="s">
        <v>100</v>
      </c>
      <c r="P144" s="12" t="s">
        <v>32</v>
      </c>
      <c r="Q144" s="12">
        <v>13</v>
      </c>
      <c r="R144" s="14">
        <v>920200253715</v>
      </c>
      <c r="S144" s="12" t="s">
        <v>51</v>
      </c>
      <c r="T144" s="13" t="s">
        <v>34</v>
      </c>
      <c r="U144" s="12" t="s">
        <v>120</v>
      </c>
      <c r="V144" s="12">
        <v>6.96</v>
      </c>
      <c r="W144" s="12">
        <v>0</v>
      </c>
      <c r="X144" s="12"/>
      <c r="Z144" s="15" t="str">
        <f>+VLOOKUP(B144,'ACTIVOS KAL TIRE 2019'!$B:$D,3,0)</f>
        <v>MERCADO MERCADO ARISTIDES DE JESUS</v>
      </c>
    </row>
    <row r="145" spans="1:26" ht="15" customHeight="1" x14ac:dyDescent="0.35">
      <c r="A145" s="11">
        <f t="shared" si="4"/>
        <v>141</v>
      </c>
      <c r="B145" s="11">
        <v>1128104764</v>
      </c>
      <c r="C145" s="12" t="s">
        <v>461</v>
      </c>
      <c r="D145" s="12" t="s">
        <v>462</v>
      </c>
      <c r="E145" s="18" t="s">
        <v>27</v>
      </c>
      <c r="F145" s="12" t="s">
        <v>463</v>
      </c>
      <c r="G145" s="12" t="s">
        <v>39</v>
      </c>
      <c r="H145" s="12">
        <v>3186236218</v>
      </c>
      <c r="I145" s="13">
        <v>31743</v>
      </c>
      <c r="J145" s="12">
        <v>1634</v>
      </c>
      <c r="K145" s="12" t="s">
        <v>29</v>
      </c>
      <c r="L145" s="13">
        <v>41671</v>
      </c>
      <c r="M145" s="19">
        <v>1785800</v>
      </c>
      <c r="N145" s="12" t="s">
        <v>75</v>
      </c>
      <c r="O145" s="12" t="s">
        <v>62</v>
      </c>
      <c r="P145" s="12" t="s">
        <v>125</v>
      </c>
      <c r="Q145" s="12">
        <v>13</v>
      </c>
      <c r="R145" s="14">
        <v>8260200293128</v>
      </c>
      <c r="S145" s="12" t="s">
        <v>77</v>
      </c>
      <c r="T145" s="13" t="s">
        <v>34</v>
      </c>
      <c r="U145" s="12" t="s">
        <v>35</v>
      </c>
      <c r="V145" s="12">
        <v>6.96</v>
      </c>
      <c r="W145" s="12">
        <v>1</v>
      </c>
      <c r="X145" s="12"/>
      <c r="Z145" s="15" t="str">
        <f>+VLOOKUP(B145,'ACTIVOS KAL TIRE 2019'!$B:$D,3,0)</f>
        <v>MEZA MERCADO LUIS FERNANDO</v>
      </c>
    </row>
    <row r="146" spans="1:26" ht="15" customHeight="1" x14ac:dyDescent="0.35">
      <c r="A146" s="11">
        <f t="shared" si="4"/>
        <v>142</v>
      </c>
      <c r="B146" s="11">
        <v>1064796922</v>
      </c>
      <c r="C146" s="12" t="s">
        <v>111</v>
      </c>
      <c r="D146" s="12" t="s">
        <v>464</v>
      </c>
      <c r="E146" s="18" t="s">
        <v>27</v>
      </c>
      <c r="F146" s="12" t="s">
        <v>465</v>
      </c>
      <c r="G146" s="12" t="s">
        <v>111</v>
      </c>
      <c r="H146" s="12">
        <v>3017239601</v>
      </c>
      <c r="I146" s="13">
        <v>33823</v>
      </c>
      <c r="J146" s="12">
        <v>1634</v>
      </c>
      <c r="K146" s="12" t="s">
        <v>29</v>
      </c>
      <c r="L146" s="13">
        <v>43105</v>
      </c>
      <c r="M146" s="19">
        <v>1187700</v>
      </c>
      <c r="N146" s="12" t="s">
        <v>30</v>
      </c>
      <c r="O146" s="12" t="s">
        <v>31</v>
      </c>
      <c r="P146" s="12" t="s">
        <v>88</v>
      </c>
      <c r="Q146" s="12">
        <v>13</v>
      </c>
      <c r="R146" s="14">
        <v>6140200022085</v>
      </c>
      <c r="S146" s="12" t="s">
        <v>77</v>
      </c>
      <c r="T146" s="13" t="s">
        <v>34</v>
      </c>
      <c r="U146" s="12" t="s">
        <v>35</v>
      </c>
      <c r="V146" s="12">
        <v>6.96</v>
      </c>
      <c r="W146" s="12">
        <v>1</v>
      </c>
      <c r="X146" s="12"/>
      <c r="Z146" s="15" t="str">
        <f>+VLOOKUP(B146,'ACTIVOS KAL TIRE 2019'!$B:$D,3,0)</f>
        <v>MEZA MORELO ANDRES</v>
      </c>
    </row>
    <row r="147" spans="1:26" ht="15" customHeight="1" x14ac:dyDescent="0.35">
      <c r="A147" s="11">
        <f t="shared" si="4"/>
        <v>143</v>
      </c>
      <c r="B147" s="11">
        <v>7632639</v>
      </c>
      <c r="C147" s="12" t="s">
        <v>96</v>
      </c>
      <c r="D147" s="12" t="s">
        <v>466</v>
      </c>
      <c r="E147" s="18" t="s">
        <v>27</v>
      </c>
      <c r="F147" s="12" t="s">
        <v>467</v>
      </c>
      <c r="G147" s="12" t="s">
        <v>96</v>
      </c>
      <c r="H147" s="12">
        <v>3145916418</v>
      </c>
      <c r="I147" s="13">
        <v>29699</v>
      </c>
      <c r="J147" s="12">
        <v>1634</v>
      </c>
      <c r="K147" s="12" t="s">
        <v>29</v>
      </c>
      <c r="L147" s="13">
        <v>43389</v>
      </c>
      <c r="M147" s="19">
        <v>828116</v>
      </c>
      <c r="N147" s="12" t="s">
        <v>115</v>
      </c>
      <c r="O147" s="12" t="s">
        <v>41</v>
      </c>
      <c r="P147" s="12" t="s">
        <v>42</v>
      </c>
      <c r="Q147" s="12">
        <v>13</v>
      </c>
      <c r="R147" s="14">
        <v>8050200516200</v>
      </c>
      <c r="S147" s="12" t="s">
        <v>43</v>
      </c>
      <c r="T147" s="13">
        <v>43570</v>
      </c>
      <c r="U147" s="12"/>
      <c r="V147" s="12">
        <v>6.96</v>
      </c>
      <c r="W147" s="12">
        <v>0</v>
      </c>
      <c r="X147" s="12">
        <f ca="1">+DAYS360(L147,$X$3,0)</f>
        <v>2278</v>
      </c>
      <c r="Z147" s="15" t="e">
        <f>+VLOOKUP(B147,'ACTIVOS KAL TIRE 2019'!$B:$D,3,0)</f>
        <v>#N/A</v>
      </c>
    </row>
    <row r="148" spans="1:26" ht="15" customHeight="1" x14ac:dyDescent="0.35">
      <c r="A148" s="11">
        <f t="shared" si="4"/>
        <v>144</v>
      </c>
      <c r="B148" s="11">
        <v>1113655306</v>
      </c>
      <c r="C148" s="12" t="s">
        <v>57</v>
      </c>
      <c r="D148" s="12" t="s">
        <v>468</v>
      </c>
      <c r="E148" s="18" t="s">
        <v>27</v>
      </c>
      <c r="F148" s="12" t="s">
        <v>469</v>
      </c>
      <c r="G148" s="12" t="s">
        <v>57</v>
      </c>
      <c r="H148" s="12">
        <v>3016613724</v>
      </c>
      <c r="I148" s="13">
        <v>33657</v>
      </c>
      <c r="J148" s="12">
        <v>1624</v>
      </c>
      <c r="K148" s="12" t="s">
        <v>60</v>
      </c>
      <c r="L148" s="13">
        <v>43026</v>
      </c>
      <c r="M148" s="19">
        <v>2000000</v>
      </c>
      <c r="N148" s="12" t="s">
        <v>75</v>
      </c>
      <c r="O148" s="12" t="s">
        <v>31</v>
      </c>
      <c r="P148" s="12" t="s">
        <v>330</v>
      </c>
      <c r="Q148" s="12">
        <v>13</v>
      </c>
      <c r="R148" s="14">
        <v>6900200428578</v>
      </c>
      <c r="S148" s="12" t="s">
        <v>64</v>
      </c>
      <c r="T148" s="13" t="s">
        <v>34</v>
      </c>
      <c r="U148" s="12" t="s">
        <v>35</v>
      </c>
      <c r="V148" s="12">
        <v>6.96</v>
      </c>
      <c r="W148" s="12">
        <v>0</v>
      </c>
      <c r="X148" s="12"/>
      <c r="Z148" s="15" t="str">
        <f>+VLOOKUP(B148,'ACTIVOS KAL TIRE 2019'!$B:$D,3,0)</f>
        <v>MOJICA RODRIGUEZ WILLIAM</v>
      </c>
    </row>
    <row r="149" spans="1:26" ht="15" customHeight="1" x14ac:dyDescent="0.35">
      <c r="A149" s="11">
        <f t="shared" si="4"/>
        <v>145</v>
      </c>
      <c r="B149" s="11">
        <v>17958337</v>
      </c>
      <c r="C149" s="12" t="s">
        <v>301</v>
      </c>
      <c r="D149" s="12" t="s">
        <v>470</v>
      </c>
      <c r="E149" s="18" t="s">
        <v>27</v>
      </c>
      <c r="F149" s="12" t="s">
        <v>471</v>
      </c>
      <c r="G149" s="12" t="s">
        <v>301</v>
      </c>
      <c r="H149" s="12">
        <v>3208611843</v>
      </c>
      <c r="I149" s="13">
        <v>30204</v>
      </c>
      <c r="J149" s="12">
        <v>167005</v>
      </c>
      <c r="K149" s="12" t="s">
        <v>460</v>
      </c>
      <c r="L149" s="13">
        <v>41655</v>
      </c>
      <c r="M149" s="19">
        <v>2205000</v>
      </c>
      <c r="N149" s="12" t="s">
        <v>75</v>
      </c>
      <c r="O149" s="12" t="s">
        <v>31</v>
      </c>
      <c r="P149" s="12" t="s">
        <v>105</v>
      </c>
      <c r="Q149" s="12">
        <v>13</v>
      </c>
      <c r="R149" s="14">
        <v>260200158014</v>
      </c>
      <c r="S149" s="12" t="s">
        <v>33</v>
      </c>
      <c r="T149" s="13" t="s">
        <v>34</v>
      </c>
      <c r="U149" s="12" t="s">
        <v>35</v>
      </c>
      <c r="V149" s="12">
        <v>6.96</v>
      </c>
      <c r="W149" s="12">
        <v>1</v>
      </c>
      <c r="X149" s="12"/>
      <c r="Z149" s="15" t="str">
        <f>+VLOOKUP(B149,'ACTIVOS KAL TIRE 2019'!$B:$D,3,0)</f>
        <v>MOLINA FONSECA JAIDER JOSE</v>
      </c>
    </row>
    <row r="150" spans="1:26" ht="15" customHeight="1" x14ac:dyDescent="0.35">
      <c r="A150" s="11">
        <f t="shared" si="4"/>
        <v>146</v>
      </c>
      <c r="B150" s="11">
        <v>1048206369</v>
      </c>
      <c r="C150" s="12" t="s">
        <v>472</v>
      </c>
      <c r="D150" s="12" t="s">
        <v>473</v>
      </c>
      <c r="E150" s="18" t="s">
        <v>27</v>
      </c>
      <c r="F150" s="12" t="s">
        <v>474</v>
      </c>
      <c r="G150" s="12" t="s">
        <v>114</v>
      </c>
      <c r="H150" s="12">
        <v>3145866098</v>
      </c>
      <c r="I150" s="13">
        <v>31853</v>
      </c>
      <c r="J150" s="12">
        <v>167001</v>
      </c>
      <c r="K150" s="12" t="s">
        <v>197</v>
      </c>
      <c r="L150" s="13">
        <v>40725</v>
      </c>
      <c r="M150" s="19">
        <v>2840400</v>
      </c>
      <c r="N150" s="12" t="s">
        <v>152</v>
      </c>
      <c r="O150" s="12" t="s">
        <v>31</v>
      </c>
      <c r="P150" s="12" t="s">
        <v>148</v>
      </c>
      <c r="Q150" s="12">
        <v>13</v>
      </c>
      <c r="R150" s="14">
        <v>920200238971</v>
      </c>
      <c r="S150" s="12" t="s">
        <v>51</v>
      </c>
      <c r="T150" s="13" t="s">
        <v>34</v>
      </c>
      <c r="U150" s="12" t="s">
        <v>120</v>
      </c>
      <c r="V150" s="12">
        <v>6.96</v>
      </c>
      <c r="W150" s="12">
        <v>0</v>
      </c>
      <c r="X150" s="12"/>
      <c r="Z150" s="15" t="str">
        <f>+VLOOKUP(B150,'ACTIVOS KAL TIRE 2019'!$B:$D,3,0)</f>
        <v>MOLINA TILANO OSCAR DANIEL</v>
      </c>
    </row>
    <row r="151" spans="1:26" ht="15" customHeight="1" x14ac:dyDescent="0.35">
      <c r="A151" s="11">
        <f t="shared" si="4"/>
        <v>147</v>
      </c>
      <c r="B151" s="11">
        <v>1062805367</v>
      </c>
      <c r="C151" s="12" t="s">
        <v>222</v>
      </c>
      <c r="D151" s="12" t="s">
        <v>475</v>
      </c>
      <c r="E151" s="18" t="s">
        <v>27</v>
      </c>
      <c r="F151" s="12" t="s">
        <v>476</v>
      </c>
      <c r="G151" s="12" t="s">
        <v>222</v>
      </c>
      <c r="H151" s="12">
        <v>3106204318</v>
      </c>
      <c r="I151" s="13">
        <v>32801</v>
      </c>
      <c r="J151" s="12">
        <v>1614</v>
      </c>
      <c r="K151" s="12" t="s">
        <v>55</v>
      </c>
      <c r="L151" s="13">
        <v>42710</v>
      </c>
      <c r="M151" s="19">
        <v>1356000</v>
      </c>
      <c r="N151" s="12" t="s">
        <v>30</v>
      </c>
      <c r="O151" s="12" t="s">
        <v>31</v>
      </c>
      <c r="P151" s="12" t="s">
        <v>225</v>
      </c>
      <c r="Q151" s="12">
        <v>13</v>
      </c>
      <c r="R151" s="14">
        <v>6140200018208</v>
      </c>
      <c r="S151" s="12" t="s">
        <v>77</v>
      </c>
      <c r="T151" s="13" t="s">
        <v>34</v>
      </c>
      <c r="U151" s="12" t="s">
        <v>35</v>
      </c>
      <c r="V151" s="12">
        <v>6.96</v>
      </c>
      <c r="W151" s="12">
        <v>1</v>
      </c>
      <c r="X151" s="12"/>
      <c r="Z151" s="15" t="str">
        <f>+VLOOKUP(B151,'ACTIVOS KAL TIRE 2019'!$B:$D,3,0)</f>
        <v>MORA DAZA NEILSO</v>
      </c>
    </row>
    <row r="152" spans="1:26" ht="15" customHeight="1" x14ac:dyDescent="0.35">
      <c r="A152" s="11">
        <f t="shared" si="4"/>
        <v>148</v>
      </c>
      <c r="B152" s="11">
        <v>1063280082</v>
      </c>
      <c r="C152" s="12" t="s">
        <v>477</v>
      </c>
      <c r="D152" s="12" t="s">
        <v>478</v>
      </c>
      <c r="E152" s="18" t="s">
        <v>27</v>
      </c>
      <c r="F152" s="12" t="s">
        <v>479</v>
      </c>
      <c r="G152" s="12" t="s">
        <v>477</v>
      </c>
      <c r="H152" s="12">
        <v>3205450660</v>
      </c>
      <c r="I152" s="13">
        <v>32041</v>
      </c>
      <c r="J152" s="12">
        <v>1639</v>
      </c>
      <c r="K152" s="12" t="s">
        <v>262</v>
      </c>
      <c r="L152" s="13">
        <v>43389</v>
      </c>
      <c r="M152" s="19">
        <v>1000000</v>
      </c>
      <c r="N152" s="12" t="s">
        <v>75</v>
      </c>
      <c r="O152" s="12" t="s">
        <v>100</v>
      </c>
      <c r="P152" s="12" t="s">
        <v>125</v>
      </c>
      <c r="Q152" s="12">
        <v>13</v>
      </c>
      <c r="R152" s="14">
        <v>9000200061847</v>
      </c>
      <c r="S152" s="12" t="s">
        <v>388</v>
      </c>
      <c r="T152" s="13" t="s">
        <v>34</v>
      </c>
      <c r="U152" s="12"/>
      <c r="V152" s="12">
        <v>6.96</v>
      </c>
      <c r="W152" s="12">
        <v>0</v>
      </c>
      <c r="X152" s="12"/>
      <c r="Z152" s="15" t="str">
        <f>+VLOOKUP(B152,'ACTIVOS KAL TIRE 2019'!$B:$D,3,0)</f>
        <v>MORA LOPEZ ARGEMIRO MANUEL</v>
      </c>
    </row>
    <row r="153" spans="1:26" ht="15" customHeight="1" x14ac:dyDescent="0.35">
      <c r="A153" s="11">
        <f t="shared" si="4"/>
        <v>149</v>
      </c>
      <c r="B153" s="11">
        <v>1065985225</v>
      </c>
      <c r="C153" s="12" t="s">
        <v>185</v>
      </c>
      <c r="D153" s="12" t="s">
        <v>480</v>
      </c>
      <c r="E153" s="18" t="s">
        <v>27</v>
      </c>
      <c r="F153" s="12" t="s">
        <v>481</v>
      </c>
      <c r="G153" s="12" t="s">
        <v>39</v>
      </c>
      <c r="H153" s="12">
        <v>3185903972</v>
      </c>
      <c r="I153" s="13">
        <v>32134</v>
      </c>
      <c r="J153" s="12">
        <v>1634</v>
      </c>
      <c r="K153" s="12" t="s">
        <v>29</v>
      </c>
      <c r="L153" s="13">
        <v>41655</v>
      </c>
      <c r="M153" s="19">
        <v>1785800</v>
      </c>
      <c r="N153" s="12" t="s">
        <v>30</v>
      </c>
      <c r="O153" s="12" t="s">
        <v>31</v>
      </c>
      <c r="P153" s="12" t="s">
        <v>125</v>
      </c>
      <c r="Q153" s="12">
        <v>13</v>
      </c>
      <c r="R153" s="14">
        <v>6140200008027</v>
      </c>
      <c r="S153" s="12" t="s">
        <v>77</v>
      </c>
      <c r="T153" s="13" t="s">
        <v>34</v>
      </c>
      <c r="U153" s="12" t="s">
        <v>35</v>
      </c>
      <c r="V153" s="12">
        <v>6.96</v>
      </c>
      <c r="W153" s="12">
        <v>1</v>
      </c>
      <c r="X153" s="12"/>
      <c r="Z153" s="15" t="str">
        <f>+VLOOKUP(B153,'ACTIVOS KAL TIRE 2019'!$B:$D,3,0)</f>
        <v>MORALES QUIROZ VICTOR JULIO</v>
      </c>
    </row>
    <row r="154" spans="1:26" ht="15" customHeight="1" x14ac:dyDescent="0.35">
      <c r="A154" s="11">
        <f t="shared" si="4"/>
        <v>150</v>
      </c>
      <c r="B154" s="11">
        <v>1064112413</v>
      </c>
      <c r="C154" s="12" t="s">
        <v>170</v>
      </c>
      <c r="D154" s="12" t="s">
        <v>482</v>
      </c>
      <c r="E154" s="18" t="s">
        <v>27</v>
      </c>
      <c r="F154" s="12" t="s">
        <v>483</v>
      </c>
      <c r="G154" s="12" t="s">
        <v>114</v>
      </c>
      <c r="H154" s="12">
        <v>3205034449</v>
      </c>
      <c r="I154" s="13">
        <v>33627</v>
      </c>
      <c r="J154" s="12">
        <v>1614</v>
      </c>
      <c r="K154" s="12" t="s">
        <v>55</v>
      </c>
      <c r="L154" s="13">
        <v>41671</v>
      </c>
      <c r="M154" s="19">
        <v>1285000</v>
      </c>
      <c r="N154" s="12" t="s">
        <v>30</v>
      </c>
      <c r="O154" s="12" t="s">
        <v>31</v>
      </c>
      <c r="P154" s="12" t="s">
        <v>228</v>
      </c>
      <c r="Q154" s="12">
        <v>13</v>
      </c>
      <c r="R154" s="14">
        <v>3160200229566</v>
      </c>
      <c r="S154" s="12" t="s">
        <v>77</v>
      </c>
      <c r="T154" s="13" t="s">
        <v>34</v>
      </c>
      <c r="U154" s="12" t="s">
        <v>35</v>
      </c>
      <c r="V154" s="12">
        <v>6.96</v>
      </c>
      <c r="W154" s="12">
        <v>1</v>
      </c>
      <c r="X154" s="12"/>
      <c r="Z154" s="15" t="e">
        <f>+VLOOKUP(B154,'ACTIVOS KAL TIRE 2019'!$B:$D,3,0)</f>
        <v>#N/A</v>
      </c>
    </row>
    <row r="155" spans="1:26" ht="15" customHeight="1" x14ac:dyDescent="0.35">
      <c r="A155" s="11">
        <f t="shared" si="4"/>
        <v>151</v>
      </c>
      <c r="B155" s="11">
        <v>1129508534</v>
      </c>
      <c r="C155" s="12" t="s">
        <v>52</v>
      </c>
      <c r="D155" s="12" t="s">
        <v>484</v>
      </c>
      <c r="E155" s="18" t="s">
        <v>66</v>
      </c>
      <c r="F155" s="12" t="s">
        <v>485</v>
      </c>
      <c r="G155" s="12" t="s">
        <v>47</v>
      </c>
      <c r="H155" s="12">
        <v>3432511</v>
      </c>
      <c r="I155" s="13">
        <v>32120</v>
      </c>
      <c r="J155" s="12">
        <v>167001</v>
      </c>
      <c r="K155" s="12" t="s">
        <v>197</v>
      </c>
      <c r="L155" s="13">
        <v>41321</v>
      </c>
      <c r="M155" s="19">
        <v>2250000</v>
      </c>
      <c r="N155" s="12" t="s">
        <v>30</v>
      </c>
      <c r="O155" s="12" t="s">
        <v>119</v>
      </c>
      <c r="P155" s="12" t="s">
        <v>486</v>
      </c>
      <c r="Q155" s="12">
        <v>13</v>
      </c>
      <c r="R155" s="14">
        <v>920200268390</v>
      </c>
      <c r="S155" s="12" t="s">
        <v>51</v>
      </c>
      <c r="T155" s="13" t="s">
        <v>34</v>
      </c>
      <c r="U155" s="12" t="s">
        <v>35</v>
      </c>
      <c r="V155" s="12">
        <v>4.3499999999999996</v>
      </c>
      <c r="W155" s="12">
        <v>0</v>
      </c>
      <c r="X155" s="12"/>
      <c r="Z155" s="15" t="str">
        <f>+VLOOKUP(B155,'ACTIVOS KAL TIRE 2019'!$B:$D,3,0)</f>
        <v>MORENO MUNOZ JHOELYS PATRICIA</v>
      </c>
    </row>
    <row r="156" spans="1:26" ht="15" customHeight="1" x14ac:dyDescent="0.35">
      <c r="A156" s="11">
        <f t="shared" si="4"/>
        <v>152</v>
      </c>
      <c r="B156" s="11">
        <v>1067809980</v>
      </c>
      <c r="C156" s="12" t="s">
        <v>487</v>
      </c>
      <c r="D156" s="12" t="s">
        <v>488</v>
      </c>
      <c r="E156" s="18" t="s">
        <v>27</v>
      </c>
      <c r="F156" s="12" t="s">
        <v>489</v>
      </c>
      <c r="G156" s="12" t="s">
        <v>490</v>
      </c>
      <c r="H156" s="12">
        <v>3157297764</v>
      </c>
      <c r="I156" s="13">
        <v>32428</v>
      </c>
      <c r="J156" s="12">
        <v>1618</v>
      </c>
      <c r="K156" s="12" t="s">
        <v>118</v>
      </c>
      <c r="L156" s="13">
        <v>41671</v>
      </c>
      <c r="M156" s="19">
        <v>1779000</v>
      </c>
      <c r="N156" s="12" t="s">
        <v>75</v>
      </c>
      <c r="O156" s="12" t="s">
        <v>31</v>
      </c>
      <c r="P156" s="12" t="s">
        <v>125</v>
      </c>
      <c r="Q156" s="12">
        <v>13</v>
      </c>
      <c r="R156" s="14">
        <v>4860200155674</v>
      </c>
      <c r="S156" s="12" t="s">
        <v>77</v>
      </c>
      <c r="T156" s="13" t="s">
        <v>34</v>
      </c>
      <c r="U156" s="12" t="s">
        <v>35</v>
      </c>
      <c r="V156" s="12">
        <v>6.96</v>
      </c>
      <c r="W156" s="12">
        <v>1</v>
      </c>
      <c r="X156" s="12"/>
      <c r="Z156" s="15" t="str">
        <f>+VLOOKUP(B156,'ACTIVOS KAL TIRE 2019'!$B:$D,3,0)</f>
        <v>MORON CALDERON LUIS ALBERTO</v>
      </c>
    </row>
    <row r="157" spans="1:26" ht="15" customHeight="1" x14ac:dyDescent="0.35">
      <c r="A157" s="11">
        <f t="shared" si="4"/>
        <v>153</v>
      </c>
      <c r="B157" s="11">
        <v>1065596081</v>
      </c>
      <c r="C157" s="12" t="s">
        <v>74</v>
      </c>
      <c r="D157" s="12" t="s">
        <v>491</v>
      </c>
      <c r="E157" s="18" t="s">
        <v>27</v>
      </c>
      <c r="F157" s="12" t="s">
        <v>492</v>
      </c>
      <c r="G157" s="12" t="s">
        <v>74</v>
      </c>
      <c r="H157" s="12">
        <v>3185547617</v>
      </c>
      <c r="I157" s="13">
        <v>32285</v>
      </c>
      <c r="J157" s="12">
        <v>1614</v>
      </c>
      <c r="K157" s="12" t="s">
        <v>55</v>
      </c>
      <c r="L157" s="13">
        <v>42354</v>
      </c>
      <c r="M157" s="19">
        <v>1356000</v>
      </c>
      <c r="N157" s="12" t="s">
        <v>30</v>
      </c>
      <c r="O157" s="12" t="s">
        <v>31</v>
      </c>
      <c r="P157" s="12" t="s">
        <v>225</v>
      </c>
      <c r="Q157" s="12">
        <v>13</v>
      </c>
      <c r="R157" s="14">
        <v>9380200578770</v>
      </c>
      <c r="S157" s="12" t="s">
        <v>77</v>
      </c>
      <c r="T157" s="13" t="s">
        <v>34</v>
      </c>
      <c r="U157" s="12" t="s">
        <v>35</v>
      </c>
      <c r="V157" s="12">
        <v>6.96</v>
      </c>
      <c r="W157" s="12">
        <v>1</v>
      </c>
      <c r="X157" s="12"/>
      <c r="Z157" s="15" t="e">
        <f>+VLOOKUP(B157,'ACTIVOS KAL TIRE 2019'!$B:$D,3,0)</f>
        <v>#N/A</v>
      </c>
    </row>
    <row r="158" spans="1:26" ht="15" customHeight="1" x14ac:dyDescent="0.35">
      <c r="A158" s="11">
        <f t="shared" si="4"/>
        <v>154</v>
      </c>
      <c r="B158" s="11">
        <v>85446055</v>
      </c>
      <c r="C158" s="12" t="s">
        <v>493</v>
      </c>
      <c r="D158" s="12" t="s">
        <v>494</v>
      </c>
      <c r="E158" s="18" t="s">
        <v>27</v>
      </c>
      <c r="F158" s="12" t="s">
        <v>495</v>
      </c>
      <c r="G158" s="12" t="s">
        <v>496</v>
      </c>
      <c r="H158" s="12">
        <v>3177277998</v>
      </c>
      <c r="I158" s="13">
        <v>27424</v>
      </c>
      <c r="J158" s="12">
        <v>1634</v>
      </c>
      <c r="K158" s="12" t="s">
        <v>29</v>
      </c>
      <c r="L158" s="13">
        <v>41671</v>
      </c>
      <c r="M158" s="19">
        <v>2069100</v>
      </c>
      <c r="N158" s="12" t="s">
        <v>30</v>
      </c>
      <c r="O158" s="12" t="s">
        <v>31</v>
      </c>
      <c r="P158" s="12" t="s">
        <v>32</v>
      </c>
      <c r="Q158" s="12">
        <v>13</v>
      </c>
      <c r="R158" s="14">
        <v>9730200018468</v>
      </c>
      <c r="S158" s="12" t="s">
        <v>77</v>
      </c>
      <c r="T158" s="13" t="s">
        <v>34</v>
      </c>
      <c r="U158" s="12" t="s">
        <v>35</v>
      </c>
      <c r="V158" s="12">
        <v>6.96</v>
      </c>
      <c r="W158" s="12">
        <v>1</v>
      </c>
      <c r="X158" s="12"/>
      <c r="Z158" s="15" t="str">
        <f>+VLOOKUP(B158,'ACTIVOS KAL TIRE 2019'!$B:$D,3,0)</f>
        <v>MUGNO SIERRA JULIO ENRIQUE</v>
      </c>
    </row>
    <row r="159" spans="1:26" ht="15" customHeight="1" x14ac:dyDescent="0.35">
      <c r="A159" s="11">
        <f t="shared" si="4"/>
        <v>155</v>
      </c>
      <c r="B159" s="11">
        <v>1064112376</v>
      </c>
      <c r="C159" s="12" t="s">
        <v>163</v>
      </c>
      <c r="D159" s="12" t="s">
        <v>497</v>
      </c>
      <c r="E159" s="18" t="s">
        <v>27</v>
      </c>
      <c r="F159" s="12" t="s">
        <v>498</v>
      </c>
      <c r="G159" s="12" t="s">
        <v>114</v>
      </c>
      <c r="H159" s="12">
        <v>5769253</v>
      </c>
      <c r="I159" s="13">
        <v>33533</v>
      </c>
      <c r="J159" s="12">
        <v>1638</v>
      </c>
      <c r="K159" s="12" t="s">
        <v>99</v>
      </c>
      <c r="L159" s="13">
        <v>42984</v>
      </c>
      <c r="M159" s="19">
        <v>1042200</v>
      </c>
      <c r="N159" s="12" t="s">
        <v>30</v>
      </c>
      <c r="O159" s="12" t="s">
        <v>100</v>
      </c>
      <c r="P159" s="12" t="s">
        <v>204</v>
      </c>
      <c r="Q159" s="12">
        <v>13</v>
      </c>
      <c r="R159" s="14">
        <v>3160200248277</v>
      </c>
      <c r="S159" s="12" t="s">
        <v>77</v>
      </c>
      <c r="T159" s="13" t="s">
        <v>34</v>
      </c>
      <c r="U159" s="12" t="s">
        <v>35</v>
      </c>
      <c r="V159" s="12">
        <v>6.96</v>
      </c>
      <c r="W159" s="12">
        <v>1</v>
      </c>
      <c r="X159" s="12"/>
      <c r="Z159" s="15" t="e">
        <f>+VLOOKUP(B159,'ACTIVOS KAL TIRE 2019'!$B:$D,3,0)</f>
        <v>#N/A</v>
      </c>
    </row>
    <row r="160" spans="1:26" ht="15" customHeight="1" x14ac:dyDescent="0.35">
      <c r="A160" s="11">
        <f t="shared" si="4"/>
        <v>156</v>
      </c>
      <c r="B160" s="11">
        <v>84454934</v>
      </c>
      <c r="C160" s="12" t="s">
        <v>47</v>
      </c>
      <c r="D160" s="12" t="s">
        <v>499</v>
      </c>
      <c r="E160" s="18" t="s">
        <v>27</v>
      </c>
      <c r="F160" s="12" t="s">
        <v>500</v>
      </c>
      <c r="G160" s="12" t="s">
        <v>301</v>
      </c>
      <c r="H160" s="12">
        <v>3163408494</v>
      </c>
      <c r="I160" s="13">
        <v>29125</v>
      </c>
      <c r="J160" s="12">
        <v>1634</v>
      </c>
      <c r="K160" s="12" t="s">
        <v>29</v>
      </c>
      <c r="L160" s="13">
        <v>41138</v>
      </c>
      <c r="M160" s="19">
        <v>4540500</v>
      </c>
      <c r="N160" s="12" t="s">
        <v>75</v>
      </c>
      <c r="O160" s="12" t="s">
        <v>31</v>
      </c>
      <c r="P160" s="12" t="s">
        <v>82</v>
      </c>
      <c r="Q160" s="12">
        <v>13</v>
      </c>
      <c r="R160" s="14">
        <v>260200123604</v>
      </c>
      <c r="S160" s="12" t="s">
        <v>77</v>
      </c>
      <c r="T160" s="13" t="s">
        <v>34</v>
      </c>
      <c r="U160" s="12" t="s">
        <v>35</v>
      </c>
      <c r="V160" s="12">
        <v>6.96</v>
      </c>
      <c r="W160" s="12">
        <v>0</v>
      </c>
      <c r="X160" s="12"/>
      <c r="Z160" s="15" t="str">
        <f>+VLOOKUP(B160,'ACTIVOS KAL TIRE 2019'!$B:$D,3,0)</f>
        <v>NARVAEZ HINCAPIE JORGE ANIBAL</v>
      </c>
    </row>
    <row r="161" spans="1:26" ht="15" customHeight="1" x14ac:dyDescent="0.35">
      <c r="A161" s="11">
        <f t="shared" si="4"/>
        <v>157</v>
      </c>
      <c r="B161" s="11">
        <v>1091665481</v>
      </c>
      <c r="C161" s="12" t="s">
        <v>86</v>
      </c>
      <c r="D161" s="12" t="s">
        <v>501</v>
      </c>
      <c r="E161" s="18" t="s">
        <v>27</v>
      </c>
      <c r="F161" s="12" t="s">
        <v>502</v>
      </c>
      <c r="G161" s="12" t="s">
        <v>86</v>
      </c>
      <c r="H161" s="12">
        <v>3177365754</v>
      </c>
      <c r="I161" s="13">
        <v>33226</v>
      </c>
      <c r="J161" s="12">
        <v>1614</v>
      </c>
      <c r="K161" s="12" t="s">
        <v>55</v>
      </c>
      <c r="L161" s="13">
        <v>42787</v>
      </c>
      <c r="M161" s="19">
        <v>2200000</v>
      </c>
      <c r="N161" s="12" t="s">
        <v>30</v>
      </c>
      <c r="O161" s="12" t="s">
        <v>31</v>
      </c>
      <c r="P161" s="12" t="s">
        <v>169</v>
      </c>
      <c r="Q161" s="12">
        <v>13</v>
      </c>
      <c r="R161" s="14">
        <v>5100200299530</v>
      </c>
      <c r="S161" s="12" t="s">
        <v>77</v>
      </c>
      <c r="T161" s="13" t="s">
        <v>34</v>
      </c>
      <c r="U161" s="12" t="s">
        <v>35</v>
      </c>
      <c r="V161" s="12">
        <v>6.96</v>
      </c>
      <c r="W161" s="12">
        <v>0</v>
      </c>
      <c r="X161" s="12"/>
      <c r="Z161" s="15" t="str">
        <f>+VLOOKUP(B161,'ACTIVOS KAL TIRE 2019'!$B:$D,3,0)</f>
        <v>NAVARRO MALDONADO VICTOR ALFONSO</v>
      </c>
    </row>
    <row r="162" spans="1:26" ht="15" customHeight="1" x14ac:dyDescent="0.35">
      <c r="A162" s="11">
        <f t="shared" si="4"/>
        <v>158</v>
      </c>
      <c r="B162" s="11">
        <v>1003173858</v>
      </c>
      <c r="C162" s="12" t="s">
        <v>503</v>
      </c>
      <c r="D162" s="12" t="s">
        <v>504</v>
      </c>
      <c r="E162" s="18" t="s">
        <v>27</v>
      </c>
      <c r="F162" s="12" t="s">
        <v>505</v>
      </c>
      <c r="G162" s="12" t="s">
        <v>114</v>
      </c>
      <c r="H162" s="12">
        <v>3103606914</v>
      </c>
      <c r="I162" s="13">
        <v>33826</v>
      </c>
      <c r="J162" s="12">
        <v>1618</v>
      </c>
      <c r="K162" s="12" t="s">
        <v>118</v>
      </c>
      <c r="L162" s="13">
        <v>42171</v>
      </c>
      <c r="M162" s="19">
        <v>1356000</v>
      </c>
      <c r="N162" s="12" t="s">
        <v>75</v>
      </c>
      <c r="O162" s="12" t="s">
        <v>31</v>
      </c>
      <c r="P162" s="12" t="s">
        <v>225</v>
      </c>
      <c r="Q162" s="12">
        <v>13</v>
      </c>
      <c r="R162" s="14">
        <v>9380200527181</v>
      </c>
      <c r="S162" s="12" t="s">
        <v>77</v>
      </c>
      <c r="T162" s="13" t="s">
        <v>34</v>
      </c>
      <c r="U162" s="12" t="s">
        <v>35</v>
      </c>
      <c r="V162" s="12">
        <v>6.96</v>
      </c>
      <c r="W162" s="12">
        <v>1</v>
      </c>
      <c r="X162" s="12"/>
      <c r="Z162" s="15" t="str">
        <f>+VLOOKUP(B162,'ACTIVOS KAL TIRE 2019'!$B:$D,3,0)</f>
        <v>NAVARRO MOJICA JOSE LEONARDO</v>
      </c>
    </row>
    <row r="163" spans="1:26" ht="15" customHeight="1" x14ac:dyDescent="0.35">
      <c r="A163" s="11">
        <f t="shared" si="4"/>
        <v>159</v>
      </c>
      <c r="B163" s="11">
        <v>1065897739</v>
      </c>
      <c r="C163" s="12" t="s">
        <v>194</v>
      </c>
      <c r="D163" s="12" t="s">
        <v>506</v>
      </c>
      <c r="E163" s="18" t="s">
        <v>27</v>
      </c>
      <c r="F163" s="12" t="s">
        <v>507</v>
      </c>
      <c r="G163" s="12" t="s">
        <v>194</v>
      </c>
      <c r="H163" s="12">
        <v>3145610854</v>
      </c>
      <c r="I163" s="13">
        <v>34308</v>
      </c>
      <c r="J163" s="12">
        <v>1618</v>
      </c>
      <c r="K163" s="12" t="s">
        <v>118</v>
      </c>
      <c r="L163" s="13">
        <v>43411</v>
      </c>
      <c r="M163" s="19">
        <v>1500000</v>
      </c>
      <c r="N163" s="12" t="s">
        <v>87</v>
      </c>
      <c r="O163" s="12" t="s">
        <v>31</v>
      </c>
      <c r="P163" s="12" t="s">
        <v>169</v>
      </c>
      <c r="Q163" s="12">
        <v>13</v>
      </c>
      <c r="R163" s="14">
        <v>8080200063994</v>
      </c>
      <c r="S163" s="12" t="s">
        <v>77</v>
      </c>
      <c r="T163" s="13" t="s">
        <v>34</v>
      </c>
      <c r="U163" s="12" t="s">
        <v>35</v>
      </c>
      <c r="V163" s="12">
        <v>6.96</v>
      </c>
      <c r="W163" s="12">
        <v>0</v>
      </c>
      <c r="X163" s="12"/>
      <c r="Z163" s="15" t="str">
        <f>+VLOOKUP(B163,'ACTIVOS KAL TIRE 2019'!$B:$D,3,0)</f>
        <v>NOVOA BALLESTEROS LUIS YORDANY</v>
      </c>
    </row>
    <row r="164" spans="1:26" ht="15" customHeight="1" x14ac:dyDescent="0.35">
      <c r="A164" s="11">
        <f t="shared" si="4"/>
        <v>160</v>
      </c>
      <c r="B164" s="11">
        <v>15171827</v>
      </c>
      <c r="C164" s="12" t="s">
        <v>74</v>
      </c>
      <c r="D164" s="12" t="s">
        <v>508</v>
      </c>
      <c r="E164" s="18" t="s">
        <v>27</v>
      </c>
      <c r="F164" s="12" t="s">
        <v>509</v>
      </c>
      <c r="G164" s="12" t="s">
        <v>301</v>
      </c>
      <c r="H164" s="12">
        <v>3003894791</v>
      </c>
      <c r="I164" s="13">
        <v>28919</v>
      </c>
      <c r="J164" s="12">
        <v>1618</v>
      </c>
      <c r="K164" s="12" t="s">
        <v>118</v>
      </c>
      <c r="L164" s="13">
        <v>43425</v>
      </c>
      <c r="M164" s="19">
        <v>1779000</v>
      </c>
      <c r="N164" s="12" t="s">
        <v>75</v>
      </c>
      <c r="O164" s="12" t="s">
        <v>62</v>
      </c>
      <c r="P164" s="12" t="s">
        <v>125</v>
      </c>
      <c r="Q164" s="12">
        <v>13</v>
      </c>
      <c r="R164" s="14">
        <v>260200161034</v>
      </c>
      <c r="S164" s="12" t="s">
        <v>77</v>
      </c>
      <c r="T164" s="13" t="s">
        <v>34</v>
      </c>
      <c r="U164" s="12"/>
      <c r="V164" s="12">
        <v>6.96</v>
      </c>
      <c r="W164" s="12">
        <v>1</v>
      </c>
      <c r="X164" s="12"/>
      <c r="Z164" s="15" t="str">
        <f>+VLOOKUP(B164,'ACTIVOS KAL TIRE 2019'!$B:$D,3,0)</f>
        <v>OLIVEROS JULIO KELYN AUGUSTO</v>
      </c>
    </row>
    <row r="165" spans="1:26" ht="15" customHeight="1" x14ac:dyDescent="0.35">
      <c r="A165" s="11">
        <f t="shared" si="4"/>
        <v>161</v>
      </c>
      <c r="B165" s="11">
        <v>84038784</v>
      </c>
      <c r="C165" s="12" t="s">
        <v>289</v>
      </c>
      <c r="D165" s="12" t="s">
        <v>510</v>
      </c>
      <c r="E165" s="18" t="s">
        <v>27</v>
      </c>
      <c r="F165" s="12" t="s">
        <v>511</v>
      </c>
      <c r="G165" s="12" t="s">
        <v>221</v>
      </c>
      <c r="H165" s="12">
        <v>3017105312</v>
      </c>
      <c r="I165" s="13">
        <v>26177</v>
      </c>
      <c r="J165" s="12">
        <v>1634</v>
      </c>
      <c r="K165" s="12" t="s">
        <v>29</v>
      </c>
      <c r="L165" s="13">
        <v>39433</v>
      </c>
      <c r="M165" s="19">
        <v>2205000</v>
      </c>
      <c r="N165" s="12" t="s">
        <v>75</v>
      </c>
      <c r="O165" s="12" t="s">
        <v>62</v>
      </c>
      <c r="P165" s="12" t="s">
        <v>105</v>
      </c>
      <c r="Q165" s="12">
        <v>13</v>
      </c>
      <c r="R165" s="14">
        <v>9380200249695</v>
      </c>
      <c r="S165" s="12" t="s">
        <v>77</v>
      </c>
      <c r="T165" s="13" t="s">
        <v>34</v>
      </c>
      <c r="U165" s="12" t="s">
        <v>120</v>
      </c>
      <c r="V165" s="12">
        <v>6.96</v>
      </c>
      <c r="W165" s="12">
        <v>1</v>
      </c>
      <c r="X165" s="12"/>
      <c r="Z165" s="15" t="str">
        <f>+VLOOKUP(B165,'ACTIVOS KAL TIRE 2019'!$B:$D,3,0)</f>
        <v>ONATE BERMUDEZ FABIAN RAFAEL</v>
      </c>
    </row>
    <row r="166" spans="1:26" ht="15" customHeight="1" x14ac:dyDescent="0.35">
      <c r="A166" s="11">
        <f t="shared" si="4"/>
        <v>162</v>
      </c>
      <c r="B166" s="11">
        <v>1065806461</v>
      </c>
      <c r="C166" s="12" t="s">
        <v>74</v>
      </c>
      <c r="D166" s="12" t="s">
        <v>512</v>
      </c>
      <c r="E166" s="18" t="s">
        <v>66</v>
      </c>
      <c r="F166" s="12" t="s">
        <v>513</v>
      </c>
      <c r="G166" s="12" t="s">
        <v>74</v>
      </c>
      <c r="H166" s="12">
        <v>3008935683</v>
      </c>
      <c r="I166" s="13">
        <v>34299</v>
      </c>
      <c r="J166" s="12">
        <v>1618</v>
      </c>
      <c r="K166" s="12" t="s">
        <v>118</v>
      </c>
      <c r="L166" s="13">
        <v>42723</v>
      </c>
      <c r="M166" s="19">
        <v>2500000</v>
      </c>
      <c r="N166" s="12" t="s">
        <v>49</v>
      </c>
      <c r="O166" s="12" t="s">
        <v>62</v>
      </c>
      <c r="P166" s="12" t="s">
        <v>169</v>
      </c>
      <c r="Q166" s="12">
        <v>13</v>
      </c>
      <c r="R166" s="14">
        <v>9400200288467</v>
      </c>
      <c r="S166" s="12" t="s">
        <v>77</v>
      </c>
      <c r="T166" s="13" t="s">
        <v>34</v>
      </c>
      <c r="U166" s="12" t="s">
        <v>35</v>
      </c>
      <c r="V166" s="12">
        <v>6.96</v>
      </c>
      <c r="W166" s="12">
        <v>0</v>
      </c>
      <c r="X166" s="12"/>
      <c r="Z166" s="15" t="e">
        <f>+VLOOKUP(B166,'ACTIVOS KAL TIRE 2019'!$B:$D,3,0)</f>
        <v>#N/A</v>
      </c>
    </row>
    <row r="167" spans="1:26" ht="15" customHeight="1" x14ac:dyDescent="0.35">
      <c r="A167" s="11">
        <f t="shared" si="4"/>
        <v>163</v>
      </c>
      <c r="B167" s="11">
        <v>73269182</v>
      </c>
      <c r="C167" s="12" t="s">
        <v>514</v>
      </c>
      <c r="D167" s="12" t="s">
        <v>515</v>
      </c>
      <c r="E167" s="18" t="s">
        <v>27</v>
      </c>
      <c r="F167" s="12" t="s">
        <v>516</v>
      </c>
      <c r="G167" s="12" t="s">
        <v>96</v>
      </c>
      <c r="H167" s="12">
        <v>3135358691</v>
      </c>
      <c r="I167" s="13">
        <v>28142</v>
      </c>
      <c r="J167" s="12">
        <v>163101</v>
      </c>
      <c r="K167" s="12" t="s">
        <v>124</v>
      </c>
      <c r="L167" s="13">
        <v>40360</v>
      </c>
      <c r="M167" s="19">
        <v>1543700</v>
      </c>
      <c r="N167" s="12" t="s">
        <v>30</v>
      </c>
      <c r="O167" s="12" t="s">
        <v>62</v>
      </c>
      <c r="P167" s="12" t="s">
        <v>517</v>
      </c>
      <c r="Q167" s="12">
        <v>700</v>
      </c>
      <c r="R167" s="14">
        <v>76960249301</v>
      </c>
      <c r="S167" s="12" t="s">
        <v>51</v>
      </c>
      <c r="T167" s="13" t="s">
        <v>34</v>
      </c>
      <c r="U167" s="12" t="s">
        <v>120</v>
      </c>
      <c r="V167" s="12">
        <v>6.96</v>
      </c>
      <c r="W167" s="12">
        <v>0</v>
      </c>
      <c r="X167" s="12"/>
      <c r="Z167" s="15" t="str">
        <f>+VLOOKUP(B167,'ACTIVOS KAL TIRE 2019'!$B:$D,3,0)</f>
        <v>OROZCO LLERENA WILSON ANTONIO</v>
      </c>
    </row>
    <row r="168" spans="1:26" ht="15" customHeight="1" x14ac:dyDescent="0.35">
      <c r="A168" s="11">
        <f t="shared" si="4"/>
        <v>164</v>
      </c>
      <c r="B168" s="11">
        <v>73376944</v>
      </c>
      <c r="C168" s="12" t="s">
        <v>271</v>
      </c>
      <c r="D168" s="12" t="s">
        <v>518</v>
      </c>
      <c r="E168" s="18" t="s">
        <v>27</v>
      </c>
      <c r="F168" s="12" t="s">
        <v>519</v>
      </c>
      <c r="G168" s="12" t="s">
        <v>47</v>
      </c>
      <c r="H168" s="12">
        <v>3642584</v>
      </c>
      <c r="I168" s="13">
        <v>28026</v>
      </c>
      <c r="J168" s="12">
        <v>1634</v>
      </c>
      <c r="K168" s="12" t="s">
        <v>29</v>
      </c>
      <c r="L168" s="13">
        <v>41671</v>
      </c>
      <c r="M168" s="19">
        <v>2205000</v>
      </c>
      <c r="N168" s="12" t="s">
        <v>69</v>
      </c>
      <c r="O168" s="12" t="s">
        <v>31</v>
      </c>
      <c r="P168" s="12" t="s">
        <v>105</v>
      </c>
      <c r="Q168" s="12">
        <v>13</v>
      </c>
      <c r="R168" s="14">
        <v>1110200071254</v>
      </c>
      <c r="S168" s="12" t="s">
        <v>51</v>
      </c>
      <c r="T168" s="13" t="s">
        <v>34</v>
      </c>
      <c r="U168" s="12" t="s">
        <v>35</v>
      </c>
      <c r="V168" s="12">
        <v>6.96</v>
      </c>
      <c r="W168" s="12">
        <v>1</v>
      </c>
      <c r="X168" s="12"/>
      <c r="Z168" s="15" t="str">
        <f>+VLOOKUP(B168,'ACTIVOS KAL TIRE 2019'!$B:$D,3,0)</f>
        <v>OROZCO NOGUERA ATILIO ALFONSO</v>
      </c>
    </row>
    <row r="169" spans="1:26" ht="15" customHeight="1" x14ac:dyDescent="0.35">
      <c r="A169" s="11">
        <f t="shared" si="4"/>
        <v>165</v>
      </c>
      <c r="B169" s="11">
        <v>1065611364</v>
      </c>
      <c r="C169" s="12" t="s">
        <v>74</v>
      </c>
      <c r="D169" s="12" t="s">
        <v>520</v>
      </c>
      <c r="E169" s="18" t="s">
        <v>27</v>
      </c>
      <c r="F169" s="12" t="s">
        <v>521</v>
      </c>
      <c r="G169" s="12" t="s">
        <v>74</v>
      </c>
      <c r="H169" s="12">
        <v>3002487927</v>
      </c>
      <c r="I169" s="13">
        <v>32841</v>
      </c>
      <c r="J169" s="12">
        <v>1634</v>
      </c>
      <c r="K169" s="12" t="s">
        <v>29</v>
      </c>
      <c r="L169" s="13">
        <v>41640</v>
      </c>
      <c r="M169" s="19">
        <v>2800000</v>
      </c>
      <c r="N169" s="12" t="s">
        <v>61</v>
      </c>
      <c r="O169" s="12" t="s">
        <v>31</v>
      </c>
      <c r="P169" s="12" t="s">
        <v>169</v>
      </c>
      <c r="Q169" s="12">
        <v>13</v>
      </c>
      <c r="R169" s="14">
        <v>5100200155518</v>
      </c>
      <c r="S169" s="12" t="s">
        <v>77</v>
      </c>
      <c r="T169" s="13" t="s">
        <v>34</v>
      </c>
      <c r="U169" s="12" t="s">
        <v>78</v>
      </c>
      <c r="V169" s="12">
        <v>6.96</v>
      </c>
      <c r="W169" s="12">
        <v>0</v>
      </c>
      <c r="X169" s="12"/>
      <c r="Z169" s="15" t="e">
        <f>+VLOOKUP(B169,'ACTIVOS KAL TIRE 2019'!$B:$D,3,0)</f>
        <v>#N/A</v>
      </c>
    </row>
    <row r="170" spans="1:26" ht="15" customHeight="1" x14ac:dyDescent="0.35">
      <c r="A170" s="11">
        <f t="shared" si="4"/>
        <v>166</v>
      </c>
      <c r="B170" s="19">
        <v>1144183757</v>
      </c>
      <c r="C170" s="12" t="s">
        <v>245</v>
      </c>
      <c r="D170" s="12" t="s">
        <v>522</v>
      </c>
      <c r="E170" s="18" t="s">
        <v>27</v>
      </c>
      <c r="F170" s="12" t="s">
        <v>523</v>
      </c>
      <c r="G170" s="12" t="s">
        <v>363</v>
      </c>
      <c r="H170" s="12">
        <v>3158810126</v>
      </c>
      <c r="I170" s="13">
        <v>34735</v>
      </c>
      <c r="J170" s="12">
        <v>1624</v>
      </c>
      <c r="K170" s="12" t="s">
        <v>60</v>
      </c>
      <c r="L170" s="13">
        <v>43248</v>
      </c>
      <c r="M170" s="19">
        <v>1102700</v>
      </c>
      <c r="N170" s="12" t="s">
        <v>168</v>
      </c>
      <c r="O170" s="12" t="s">
        <v>119</v>
      </c>
      <c r="P170" s="12" t="s">
        <v>88</v>
      </c>
      <c r="Q170" s="12">
        <v>13</v>
      </c>
      <c r="R170" s="14">
        <v>5710200474642</v>
      </c>
      <c r="S170" s="12" t="s">
        <v>64</v>
      </c>
      <c r="T170" s="13" t="s">
        <v>34</v>
      </c>
      <c r="U170" s="12" t="s">
        <v>35</v>
      </c>
      <c r="V170" s="12">
        <v>6.96</v>
      </c>
      <c r="W170" s="12">
        <v>0</v>
      </c>
      <c r="X170" s="12"/>
      <c r="Z170" s="15" t="str">
        <f>+VLOOKUP(B170,'ACTIVOS KAL TIRE 2019'!$B:$D,3,0)</f>
        <v>ORTIZ RONDON JUAN PABLO</v>
      </c>
    </row>
    <row r="171" spans="1:26" ht="15" customHeight="1" x14ac:dyDescent="0.35">
      <c r="A171" s="11">
        <f>+A170+1</f>
        <v>167</v>
      </c>
      <c r="B171" s="11">
        <v>1129508656</v>
      </c>
      <c r="C171" s="12" t="s">
        <v>52</v>
      </c>
      <c r="D171" s="12" t="s">
        <v>524</v>
      </c>
      <c r="E171" s="18" t="s">
        <v>27</v>
      </c>
      <c r="F171" s="12" t="s">
        <v>525</v>
      </c>
      <c r="G171" s="12" t="s">
        <v>52</v>
      </c>
      <c r="H171" s="12">
        <v>3626639</v>
      </c>
      <c r="I171" s="13">
        <v>32152</v>
      </c>
      <c r="J171" s="12">
        <v>1634</v>
      </c>
      <c r="K171" s="12" t="s">
        <v>29</v>
      </c>
      <c r="L171" s="13">
        <v>41655</v>
      </c>
      <c r="M171" s="19">
        <v>1785800</v>
      </c>
      <c r="N171" s="12" t="s">
        <v>69</v>
      </c>
      <c r="O171" s="12" t="s">
        <v>31</v>
      </c>
      <c r="P171" s="12" t="s">
        <v>125</v>
      </c>
      <c r="Q171" s="12">
        <v>13</v>
      </c>
      <c r="R171" s="14">
        <v>6140200008233</v>
      </c>
      <c r="S171" s="12" t="s">
        <v>51</v>
      </c>
      <c r="T171" s="13" t="s">
        <v>34</v>
      </c>
      <c r="U171" s="12" t="s">
        <v>35</v>
      </c>
      <c r="V171" s="12">
        <v>6.96</v>
      </c>
      <c r="W171" s="12">
        <v>1</v>
      </c>
      <c r="X171" s="12"/>
      <c r="Z171" s="15" t="str">
        <f>+VLOOKUP(B171,'ACTIVOS KAL TIRE 2019'!$B:$D,3,0)</f>
        <v>PACHECO GARCIA JAIRO JUNIOR</v>
      </c>
    </row>
    <row r="172" spans="1:26" ht="15" customHeight="1" x14ac:dyDescent="0.35">
      <c r="A172" s="11">
        <f>+A171+1</f>
        <v>168</v>
      </c>
      <c r="B172" s="19">
        <v>1065652841</v>
      </c>
      <c r="C172" s="12" t="s">
        <v>526</v>
      </c>
      <c r="D172" s="12" t="s">
        <v>527</v>
      </c>
      <c r="E172" s="18" t="s">
        <v>27</v>
      </c>
      <c r="F172" s="12" t="s">
        <v>528</v>
      </c>
      <c r="G172" s="12" t="s">
        <v>74</v>
      </c>
      <c r="H172" s="12">
        <v>3207935189</v>
      </c>
      <c r="I172" s="13">
        <v>34084</v>
      </c>
      <c r="J172" s="12">
        <v>1614</v>
      </c>
      <c r="K172" s="12" t="s">
        <v>55</v>
      </c>
      <c r="L172" s="13">
        <v>43320</v>
      </c>
      <c r="M172" s="19">
        <v>828116</v>
      </c>
      <c r="N172" s="12" t="s">
        <v>40</v>
      </c>
      <c r="O172" s="12" t="s">
        <v>41</v>
      </c>
      <c r="P172" s="12" t="s">
        <v>42</v>
      </c>
      <c r="Q172" s="12">
        <v>13</v>
      </c>
      <c r="R172" s="14">
        <v>9730200059041</v>
      </c>
      <c r="S172" s="12" t="s">
        <v>43</v>
      </c>
      <c r="T172" s="13">
        <v>43503</v>
      </c>
      <c r="U172" s="12"/>
      <c r="V172" s="12">
        <v>6.96</v>
      </c>
      <c r="W172" s="12">
        <v>0</v>
      </c>
      <c r="X172" s="12">
        <f ca="1">+DAYS360(L172,$X$3,0)</f>
        <v>2346</v>
      </c>
      <c r="Z172" s="15" t="e">
        <f>+VLOOKUP(B172,'ACTIVOS KAL TIRE 2019'!$B:$D,3,0)</f>
        <v>#N/A</v>
      </c>
    </row>
    <row r="173" spans="1:26" ht="15" customHeight="1" x14ac:dyDescent="0.35">
      <c r="A173" s="11">
        <f>+A172+1</f>
        <v>169</v>
      </c>
      <c r="B173" s="11">
        <v>94303115</v>
      </c>
      <c r="C173" s="12" t="s">
        <v>529</v>
      </c>
      <c r="D173" s="12" t="s">
        <v>530</v>
      </c>
      <c r="E173" s="18" t="s">
        <v>27</v>
      </c>
      <c r="F173" s="12" t="s">
        <v>531</v>
      </c>
      <c r="G173" s="12" t="s">
        <v>57</v>
      </c>
      <c r="H173" s="12">
        <v>3105121457</v>
      </c>
      <c r="I173" s="13">
        <v>28320</v>
      </c>
      <c r="J173" s="12">
        <v>1624</v>
      </c>
      <c r="K173" s="12" t="s">
        <v>60</v>
      </c>
      <c r="L173" s="13">
        <v>40375</v>
      </c>
      <c r="M173" s="19">
        <v>1102700</v>
      </c>
      <c r="N173" s="12" t="s">
        <v>75</v>
      </c>
      <c r="O173" s="12" t="s">
        <v>31</v>
      </c>
      <c r="P173" s="12" t="s">
        <v>63</v>
      </c>
      <c r="Q173" s="12">
        <v>700</v>
      </c>
      <c r="R173" s="14">
        <v>76082118787</v>
      </c>
      <c r="S173" s="12" t="s">
        <v>64</v>
      </c>
      <c r="T173" s="13" t="s">
        <v>34</v>
      </c>
      <c r="U173" s="12" t="s">
        <v>120</v>
      </c>
      <c r="V173" s="12">
        <v>6.96</v>
      </c>
      <c r="W173" s="12">
        <v>0</v>
      </c>
      <c r="X173" s="12"/>
      <c r="Z173" s="15" t="str">
        <f>+VLOOKUP(B173,'ACTIVOS KAL TIRE 2019'!$B:$D,3,0)</f>
        <v>PANTOJA SEPULVEDA JESUS ARLEX</v>
      </c>
    </row>
    <row r="174" spans="1:26" ht="15" customHeight="1" x14ac:dyDescent="0.35">
      <c r="A174" s="11">
        <f>+A173+1</f>
        <v>170</v>
      </c>
      <c r="B174" s="11">
        <v>85476066</v>
      </c>
      <c r="C174" s="12" t="s">
        <v>96</v>
      </c>
      <c r="D174" s="12" t="s">
        <v>532</v>
      </c>
      <c r="E174" s="18" t="s">
        <v>27</v>
      </c>
      <c r="F174" s="12" t="s">
        <v>533</v>
      </c>
      <c r="G174" s="12" t="s">
        <v>96</v>
      </c>
      <c r="H174" s="12">
        <v>4234457</v>
      </c>
      <c r="I174" s="13">
        <v>28003</v>
      </c>
      <c r="J174" s="12">
        <v>1634</v>
      </c>
      <c r="K174" s="12" t="s">
        <v>29</v>
      </c>
      <c r="L174" s="13">
        <v>41655</v>
      </c>
      <c r="M174" s="19">
        <v>4540500</v>
      </c>
      <c r="N174" s="12" t="s">
        <v>49</v>
      </c>
      <c r="O174" s="12" t="s">
        <v>31</v>
      </c>
      <c r="P174" s="12" t="s">
        <v>82</v>
      </c>
      <c r="Q174" s="12">
        <v>13</v>
      </c>
      <c r="R174" s="14">
        <v>920200262906</v>
      </c>
      <c r="S174" s="12" t="s">
        <v>51</v>
      </c>
      <c r="T174" s="13" t="s">
        <v>34</v>
      </c>
      <c r="U174" s="12" t="s">
        <v>35</v>
      </c>
      <c r="V174" s="12">
        <v>6.96</v>
      </c>
      <c r="W174" s="12">
        <v>0</v>
      </c>
      <c r="X174" s="12"/>
      <c r="Z174" s="15" t="e">
        <f>+VLOOKUP(B174,'ACTIVOS KAL TIRE 2019'!$B:$D,3,0)</f>
        <v>#N/A</v>
      </c>
    </row>
    <row r="175" spans="1:26" ht="15" customHeight="1" x14ac:dyDescent="0.35">
      <c r="A175" s="11">
        <f>+A174+1</f>
        <v>171</v>
      </c>
      <c r="B175" s="11">
        <v>88280111</v>
      </c>
      <c r="C175" s="12" t="s">
        <v>534</v>
      </c>
      <c r="D175" s="12" t="s">
        <v>535</v>
      </c>
      <c r="E175" s="18" t="s">
        <v>27</v>
      </c>
      <c r="F175" s="12" t="s">
        <v>536</v>
      </c>
      <c r="G175" s="12" t="s">
        <v>114</v>
      </c>
      <c r="H175" s="12">
        <v>3156485609</v>
      </c>
      <c r="I175" s="13">
        <v>27339</v>
      </c>
      <c r="J175" s="12">
        <v>1618</v>
      </c>
      <c r="K175" s="12" t="s">
        <v>118</v>
      </c>
      <c r="L175" s="13">
        <v>41640</v>
      </c>
      <c r="M175" s="19">
        <v>3240000</v>
      </c>
      <c r="N175" s="12" t="s">
        <v>152</v>
      </c>
      <c r="O175" s="12" t="s">
        <v>31</v>
      </c>
      <c r="P175" s="12" t="s">
        <v>82</v>
      </c>
      <c r="Q175" s="12">
        <v>13</v>
      </c>
      <c r="R175" s="14">
        <v>9380200529112</v>
      </c>
      <c r="S175" s="12" t="s">
        <v>77</v>
      </c>
      <c r="T175" s="13" t="s">
        <v>34</v>
      </c>
      <c r="U175" s="12" t="s">
        <v>35</v>
      </c>
      <c r="V175" s="12">
        <v>6.96</v>
      </c>
      <c r="W175" s="12">
        <v>0</v>
      </c>
      <c r="X175" s="12"/>
      <c r="Z175" s="15" t="str">
        <f>+VLOOKUP(B175,'ACTIVOS KAL TIRE 2019'!$B:$D,3,0)</f>
        <v>PENARANDA CARRASCAL YECID</v>
      </c>
    </row>
    <row r="176" spans="1:26" ht="15" customHeight="1" x14ac:dyDescent="0.35">
      <c r="A176" s="11">
        <f t="shared" ref="A176:A181" si="5">+A175+1</f>
        <v>172</v>
      </c>
      <c r="B176" s="11">
        <v>1064111843</v>
      </c>
      <c r="C176" s="12" t="s">
        <v>170</v>
      </c>
      <c r="D176" s="12" t="s">
        <v>537</v>
      </c>
      <c r="E176" s="18" t="s">
        <v>27</v>
      </c>
      <c r="F176" s="12" t="s">
        <v>538</v>
      </c>
      <c r="G176" s="12" t="s">
        <v>114</v>
      </c>
      <c r="H176" s="12">
        <v>3222527306</v>
      </c>
      <c r="I176" s="13">
        <v>33415</v>
      </c>
      <c r="J176" s="12">
        <v>1618</v>
      </c>
      <c r="K176" s="12" t="s">
        <v>118</v>
      </c>
      <c r="L176" s="13">
        <v>42354</v>
      </c>
      <c r="M176" s="19">
        <v>1193000</v>
      </c>
      <c r="N176" s="12" t="s">
        <v>30</v>
      </c>
      <c r="O176" s="12" t="s">
        <v>100</v>
      </c>
      <c r="P176" s="12" t="s">
        <v>228</v>
      </c>
      <c r="Q176" s="12">
        <v>13</v>
      </c>
      <c r="R176" s="14">
        <v>6140200024115</v>
      </c>
      <c r="S176" s="12" t="s">
        <v>77</v>
      </c>
      <c r="T176" s="13" t="s">
        <v>34</v>
      </c>
      <c r="U176" s="12" t="s">
        <v>35</v>
      </c>
      <c r="V176" s="12">
        <v>6.96</v>
      </c>
      <c r="W176" s="12">
        <v>1</v>
      </c>
      <c r="X176" s="12"/>
      <c r="Z176" s="15" t="e">
        <f>+VLOOKUP(B176,'ACTIVOS KAL TIRE 2019'!$B:$D,3,0)</f>
        <v>#N/A</v>
      </c>
    </row>
    <row r="177" spans="1:26" ht="15" customHeight="1" x14ac:dyDescent="0.35">
      <c r="A177" s="11">
        <f t="shared" si="5"/>
        <v>173</v>
      </c>
      <c r="B177" s="26">
        <v>1082920445</v>
      </c>
      <c r="C177" s="27" t="s">
        <v>96</v>
      </c>
      <c r="D177" s="27" t="s">
        <v>539</v>
      </c>
      <c r="E177" s="18" t="s">
        <v>27</v>
      </c>
      <c r="F177" s="12" t="s">
        <v>540</v>
      </c>
      <c r="G177" s="12" t="s">
        <v>96</v>
      </c>
      <c r="H177" s="12">
        <v>3016566037</v>
      </c>
      <c r="I177" s="13">
        <v>33115</v>
      </c>
      <c r="J177" s="12">
        <v>1634</v>
      </c>
      <c r="K177" s="12" t="s">
        <v>29</v>
      </c>
      <c r="L177" s="13">
        <v>43328</v>
      </c>
      <c r="M177" s="19">
        <v>961000</v>
      </c>
      <c r="N177" s="12" t="s">
        <v>30</v>
      </c>
      <c r="O177" s="12" t="s">
        <v>31</v>
      </c>
      <c r="P177" s="12" t="s">
        <v>225</v>
      </c>
      <c r="Q177" s="12">
        <v>13</v>
      </c>
      <c r="R177" s="14">
        <v>8050200440286</v>
      </c>
      <c r="S177" s="12" t="s">
        <v>129</v>
      </c>
      <c r="T177" s="13" t="s">
        <v>34</v>
      </c>
      <c r="U177" s="12" t="s">
        <v>35</v>
      </c>
      <c r="V177" s="12">
        <v>6.96</v>
      </c>
      <c r="W177" s="12">
        <v>0</v>
      </c>
      <c r="X177" s="12"/>
      <c r="Z177" s="15" t="str">
        <f>+VLOOKUP(B177,'ACTIVOS KAL TIRE 2019'!$B:$D,3,0)</f>
        <v>PEREZ ALARCON OSCAR IVAN</v>
      </c>
    </row>
    <row r="178" spans="1:26" ht="15" customHeight="1" x14ac:dyDescent="0.35">
      <c r="A178" s="11">
        <f t="shared" si="5"/>
        <v>174</v>
      </c>
      <c r="B178" s="11">
        <v>84090281</v>
      </c>
      <c r="C178" s="12" t="s">
        <v>102</v>
      </c>
      <c r="D178" s="12" t="s">
        <v>541</v>
      </c>
      <c r="E178" s="18" t="s">
        <v>27</v>
      </c>
      <c r="F178" s="12" t="s">
        <v>542</v>
      </c>
      <c r="G178" s="12" t="s">
        <v>114</v>
      </c>
      <c r="H178" s="12">
        <v>3177395981</v>
      </c>
      <c r="I178" s="13">
        <v>29912</v>
      </c>
      <c r="J178" s="12">
        <v>1614</v>
      </c>
      <c r="K178" s="12" t="s">
        <v>55</v>
      </c>
      <c r="L178" s="13">
        <v>39183</v>
      </c>
      <c r="M178" s="19">
        <v>2069100</v>
      </c>
      <c r="N178" s="12" t="s">
        <v>75</v>
      </c>
      <c r="O178" s="12" t="s">
        <v>31</v>
      </c>
      <c r="P178" s="12" t="s">
        <v>32</v>
      </c>
      <c r="Q178" s="12">
        <v>13</v>
      </c>
      <c r="R178" s="14">
        <v>920200117449</v>
      </c>
      <c r="S178" s="12" t="s">
        <v>77</v>
      </c>
      <c r="T178" s="13" t="s">
        <v>34</v>
      </c>
      <c r="U178" s="12" t="s">
        <v>120</v>
      </c>
      <c r="V178" s="12">
        <v>6.96</v>
      </c>
      <c r="W178" s="12">
        <v>1</v>
      </c>
      <c r="X178" s="12"/>
      <c r="Z178" s="15" t="str">
        <f>+VLOOKUP(B178,'ACTIVOS KAL TIRE 2019'!$B:$D,3,0)</f>
        <v>PEREZ GARAY EDINSON ENRIQUE</v>
      </c>
    </row>
    <row r="179" spans="1:26" ht="15" customHeight="1" x14ac:dyDescent="0.35">
      <c r="A179" s="11">
        <f t="shared" si="5"/>
        <v>175</v>
      </c>
      <c r="B179" s="11">
        <v>10898718</v>
      </c>
      <c r="C179" s="12" t="s">
        <v>543</v>
      </c>
      <c r="D179" s="12" t="s">
        <v>544</v>
      </c>
      <c r="E179" s="18" t="s">
        <v>27</v>
      </c>
      <c r="F179" s="12" t="s">
        <v>545</v>
      </c>
      <c r="G179" s="12" t="s">
        <v>114</v>
      </c>
      <c r="H179" s="12">
        <v>3186932384</v>
      </c>
      <c r="I179" s="13">
        <v>23231</v>
      </c>
      <c r="J179" s="12">
        <v>1634</v>
      </c>
      <c r="K179" s="12" t="s">
        <v>29</v>
      </c>
      <c r="L179" s="13">
        <v>40120</v>
      </c>
      <c r="M179" s="19">
        <v>4540500</v>
      </c>
      <c r="N179" s="12" t="s">
        <v>75</v>
      </c>
      <c r="O179" s="12" t="s">
        <v>31</v>
      </c>
      <c r="P179" s="12" t="s">
        <v>82</v>
      </c>
      <c r="Q179" s="12">
        <v>13</v>
      </c>
      <c r="R179" s="14">
        <v>4860200206931</v>
      </c>
      <c r="S179" s="12" t="s">
        <v>77</v>
      </c>
      <c r="T179" s="13" t="s">
        <v>34</v>
      </c>
      <c r="U179" s="12" t="s">
        <v>120</v>
      </c>
      <c r="V179" s="12">
        <v>6.96</v>
      </c>
      <c r="W179" s="12">
        <v>0</v>
      </c>
      <c r="X179" s="12"/>
      <c r="Z179" s="15" t="str">
        <f>+VLOOKUP(B179,'ACTIVOS KAL TIRE 2019'!$B:$D,3,0)</f>
        <v>PEREZ MENDOZA RAMON</v>
      </c>
    </row>
    <row r="180" spans="1:26" ht="15" hidden="1" customHeight="1" x14ac:dyDescent="0.35">
      <c r="A180" s="11">
        <f t="shared" si="5"/>
        <v>176</v>
      </c>
      <c r="B180" s="11">
        <v>1007408811</v>
      </c>
      <c r="C180" s="12" t="s">
        <v>111</v>
      </c>
      <c r="D180" s="12" t="s">
        <v>546</v>
      </c>
      <c r="E180" s="18" t="s">
        <v>27</v>
      </c>
      <c r="F180" s="12" t="s">
        <v>547</v>
      </c>
      <c r="G180" s="12" t="s">
        <v>111</v>
      </c>
      <c r="H180" s="12">
        <v>3234510053</v>
      </c>
      <c r="I180" s="13">
        <v>35782</v>
      </c>
      <c r="J180" s="12">
        <v>1634</v>
      </c>
      <c r="K180" s="12" t="s">
        <v>29</v>
      </c>
      <c r="L180" s="13">
        <v>43483</v>
      </c>
      <c r="M180" s="19">
        <v>828116</v>
      </c>
      <c r="N180" s="12" t="s">
        <v>548</v>
      </c>
      <c r="O180" s="12" t="s">
        <v>41</v>
      </c>
      <c r="P180" s="12" t="s">
        <v>42</v>
      </c>
      <c r="Q180" s="12">
        <v>13</v>
      </c>
      <c r="R180" s="14">
        <v>6140200066587</v>
      </c>
      <c r="S180" s="12" t="s">
        <v>43</v>
      </c>
      <c r="T180" s="13">
        <v>43663</v>
      </c>
      <c r="U180" s="12"/>
      <c r="V180" s="12">
        <v>6.96</v>
      </c>
      <c r="W180" s="12">
        <v>0</v>
      </c>
      <c r="X180" s="12">
        <f ca="1">+DAYS360(L180,$X$3,0)</f>
        <v>2186</v>
      </c>
      <c r="Z180" s="15" t="e">
        <f>+VLOOKUP(B180,'ACTIVOS KAL TIRE 2019'!$B:$D,3,0)</f>
        <v>#N/A</v>
      </c>
    </row>
    <row r="181" spans="1:26" ht="15" customHeight="1" x14ac:dyDescent="0.35">
      <c r="A181" s="11">
        <f t="shared" si="5"/>
        <v>177</v>
      </c>
      <c r="B181" s="11">
        <v>1064112207</v>
      </c>
      <c r="C181" s="12" t="s">
        <v>170</v>
      </c>
      <c r="D181" s="12" t="s">
        <v>549</v>
      </c>
      <c r="E181" s="18" t="s">
        <v>27</v>
      </c>
      <c r="F181" s="12" t="s">
        <v>550</v>
      </c>
      <c r="G181" s="12" t="s">
        <v>114</v>
      </c>
      <c r="H181" s="12">
        <v>3196417328</v>
      </c>
      <c r="I181" s="13">
        <v>33334</v>
      </c>
      <c r="J181" s="12">
        <v>1634</v>
      </c>
      <c r="K181" s="12" t="s">
        <v>29</v>
      </c>
      <c r="L181" s="13">
        <v>42068</v>
      </c>
      <c r="M181" s="19">
        <v>1459500</v>
      </c>
      <c r="N181" s="12" t="s">
        <v>75</v>
      </c>
      <c r="O181" s="12" t="s">
        <v>31</v>
      </c>
      <c r="P181" s="12" t="s">
        <v>88</v>
      </c>
      <c r="Q181" s="12">
        <v>13</v>
      </c>
      <c r="R181" s="14">
        <v>6140200015527</v>
      </c>
      <c r="S181" s="12" t="s">
        <v>77</v>
      </c>
      <c r="T181" s="13" t="s">
        <v>34</v>
      </c>
      <c r="U181" s="12" t="s">
        <v>35</v>
      </c>
      <c r="V181" s="12">
        <v>6.96</v>
      </c>
      <c r="W181" s="12">
        <v>1</v>
      </c>
      <c r="X181" s="12"/>
      <c r="Z181" s="15" t="str">
        <f>+VLOOKUP(B181,'ACTIVOS KAL TIRE 2019'!$B:$D,3,0)</f>
        <v>PEREZ TAPIA ESNEIDER</v>
      </c>
    </row>
    <row r="182" spans="1:26" ht="15" customHeight="1" x14ac:dyDescent="0.35">
      <c r="A182" s="11">
        <f t="shared" ref="A182:A238" si="6">+A181+1</f>
        <v>178</v>
      </c>
      <c r="B182" s="11">
        <v>88284830</v>
      </c>
      <c r="C182" s="12" t="s">
        <v>86</v>
      </c>
      <c r="D182" s="12" t="s">
        <v>551</v>
      </c>
      <c r="E182" s="18" t="s">
        <v>27</v>
      </c>
      <c r="F182" s="12" t="s">
        <v>552</v>
      </c>
      <c r="G182" s="12" t="s">
        <v>86</v>
      </c>
      <c r="H182" s="12">
        <v>3185118239</v>
      </c>
      <c r="I182" s="13">
        <v>28752</v>
      </c>
      <c r="J182" s="12">
        <v>1634</v>
      </c>
      <c r="K182" s="12" t="s">
        <v>29</v>
      </c>
      <c r="L182" s="13">
        <v>40756</v>
      </c>
      <c r="M182" s="19">
        <v>4540500</v>
      </c>
      <c r="N182" s="12" t="s">
        <v>49</v>
      </c>
      <c r="O182" s="12" t="s">
        <v>31</v>
      </c>
      <c r="P182" s="12" t="s">
        <v>82</v>
      </c>
      <c r="Q182" s="12">
        <v>13</v>
      </c>
      <c r="R182" s="14">
        <v>8650200000681</v>
      </c>
      <c r="S182" s="12" t="s">
        <v>77</v>
      </c>
      <c r="T182" s="13" t="s">
        <v>34</v>
      </c>
      <c r="U182" s="12" t="s">
        <v>78</v>
      </c>
      <c r="V182" s="12">
        <v>6.96</v>
      </c>
      <c r="W182" s="12">
        <v>0</v>
      </c>
      <c r="X182" s="12"/>
      <c r="Z182" s="15" t="str">
        <f>+VLOOKUP(B182,'ACTIVOS KAL TIRE 2019'!$B:$D,3,0)</f>
        <v>PEREZ TORRADO ALEXANDER</v>
      </c>
    </row>
    <row r="183" spans="1:26" ht="15" customHeight="1" x14ac:dyDescent="0.35">
      <c r="A183" s="11">
        <f t="shared" si="6"/>
        <v>179</v>
      </c>
      <c r="B183" s="11">
        <v>1091674748</v>
      </c>
      <c r="C183" s="12" t="s">
        <v>86</v>
      </c>
      <c r="D183" s="12" t="s">
        <v>553</v>
      </c>
      <c r="E183" s="18" t="s">
        <v>66</v>
      </c>
      <c r="F183" s="12" t="s">
        <v>554</v>
      </c>
      <c r="G183" s="12" t="s">
        <v>86</v>
      </c>
      <c r="H183" s="12">
        <v>3183296357</v>
      </c>
      <c r="I183" s="13">
        <v>34998</v>
      </c>
      <c r="J183" s="12">
        <v>1618</v>
      </c>
      <c r="K183" s="12" t="s">
        <v>118</v>
      </c>
      <c r="L183" s="13">
        <v>43280</v>
      </c>
      <c r="M183" s="19">
        <v>828116</v>
      </c>
      <c r="N183" s="12" t="s">
        <v>49</v>
      </c>
      <c r="O183" s="12" t="s">
        <v>41</v>
      </c>
      <c r="P183" s="12" t="s">
        <v>56</v>
      </c>
      <c r="Q183" s="12">
        <v>13</v>
      </c>
      <c r="R183" s="14"/>
      <c r="S183" s="12" t="s">
        <v>43</v>
      </c>
      <c r="T183" s="13">
        <v>43462</v>
      </c>
      <c r="U183" s="12"/>
      <c r="V183" s="12">
        <v>6.96</v>
      </c>
      <c r="W183" s="12">
        <v>0</v>
      </c>
      <c r="X183" s="12">
        <f ca="1">+DAYS360(L183,'ACTIVOS KAL TIRE 2018'!$X$3,0)</f>
        <v>2385</v>
      </c>
      <c r="Y183" s="15">
        <f ca="1">+DAYS360(M183,'ACTIVOS KAL TIRE 2018'!$X$3,0)</f>
        <v>-771186</v>
      </c>
      <c r="Z183" s="15" t="e">
        <f>+VLOOKUP(B183,'ACTIVOS KAL TIRE 2019'!$B:$D,3,0)</f>
        <v>#N/A</v>
      </c>
    </row>
    <row r="184" spans="1:26" ht="15" customHeight="1" x14ac:dyDescent="0.35">
      <c r="A184" s="11">
        <f t="shared" si="6"/>
        <v>180</v>
      </c>
      <c r="B184" s="11">
        <v>1067720805</v>
      </c>
      <c r="C184" s="12" t="s">
        <v>366</v>
      </c>
      <c r="D184" s="12" t="s">
        <v>555</v>
      </c>
      <c r="E184" s="18" t="s">
        <v>27</v>
      </c>
      <c r="F184" s="12" t="s">
        <v>556</v>
      </c>
      <c r="G184" s="12" t="s">
        <v>439</v>
      </c>
      <c r="H184" s="12">
        <v>3043827720</v>
      </c>
      <c r="I184" s="13">
        <v>33275</v>
      </c>
      <c r="J184" s="12">
        <v>1618</v>
      </c>
      <c r="K184" s="12" t="s">
        <v>118</v>
      </c>
      <c r="L184" s="13">
        <v>43105</v>
      </c>
      <c r="M184" s="19">
        <v>1073600</v>
      </c>
      <c r="N184" s="12" t="s">
        <v>30</v>
      </c>
      <c r="O184" s="12" t="s">
        <v>119</v>
      </c>
      <c r="P184" s="12" t="s">
        <v>228</v>
      </c>
      <c r="Q184" s="12">
        <v>13</v>
      </c>
      <c r="R184" s="14">
        <v>5100200281991</v>
      </c>
      <c r="S184" s="12" t="s">
        <v>77</v>
      </c>
      <c r="T184" s="13" t="s">
        <v>34</v>
      </c>
      <c r="U184" s="12" t="s">
        <v>35</v>
      </c>
      <c r="V184" s="12">
        <v>6.96</v>
      </c>
      <c r="W184" s="12">
        <v>1</v>
      </c>
      <c r="X184" s="12"/>
      <c r="Z184" s="15" t="str">
        <f>+VLOOKUP(B184,'ACTIVOS KAL TIRE 2019'!$B:$D,3,0)</f>
        <v>POLO MUNOZ CARLOS ALBEIRO</v>
      </c>
    </row>
    <row r="185" spans="1:26" ht="15" customHeight="1" x14ac:dyDescent="0.35">
      <c r="A185" s="11">
        <f t="shared" si="6"/>
        <v>181</v>
      </c>
      <c r="B185" s="11">
        <v>1064118835</v>
      </c>
      <c r="C185" s="12" t="s">
        <v>163</v>
      </c>
      <c r="D185" s="12" t="s">
        <v>557</v>
      </c>
      <c r="E185" s="18" t="s">
        <v>27</v>
      </c>
      <c r="F185" s="12" t="s">
        <v>558</v>
      </c>
      <c r="G185" s="12" t="s">
        <v>114</v>
      </c>
      <c r="H185" s="12">
        <v>3146019870</v>
      </c>
      <c r="I185" s="13">
        <v>35315</v>
      </c>
      <c r="J185" s="12">
        <v>1638</v>
      </c>
      <c r="K185" s="12" t="s">
        <v>99</v>
      </c>
      <c r="L185" s="13">
        <v>43406</v>
      </c>
      <c r="M185" s="19">
        <v>828116</v>
      </c>
      <c r="N185" s="12" t="s">
        <v>559</v>
      </c>
      <c r="O185" s="12" t="s">
        <v>41</v>
      </c>
      <c r="P185" s="12" t="s">
        <v>42</v>
      </c>
      <c r="Q185" s="12">
        <v>13</v>
      </c>
      <c r="R185" s="14">
        <v>6140200058410</v>
      </c>
      <c r="S185" s="12" t="s">
        <v>43</v>
      </c>
      <c r="T185" s="13">
        <v>43586</v>
      </c>
      <c r="U185" s="12"/>
      <c r="V185" s="12">
        <v>6.96</v>
      </c>
      <c r="W185" s="12">
        <v>0</v>
      </c>
      <c r="X185" s="12">
        <f ca="1">+DAYS360(L185,$X$3,0)</f>
        <v>2262</v>
      </c>
      <c r="Z185" s="15" t="e">
        <f>+VLOOKUP(B185,'ACTIVOS KAL TIRE 2019'!$B:$D,3,0)</f>
        <v>#N/A</v>
      </c>
    </row>
    <row r="186" spans="1:26" ht="15" customHeight="1" x14ac:dyDescent="0.35">
      <c r="A186" s="11">
        <f t="shared" si="6"/>
        <v>182</v>
      </c>
      <c r="B186" s="11">
        <v>84031777</v>
      </c>
      <c r="C186" s="12" t="s">
        <v>102</v>
      </c>
      <c r="D186" s="12" t="s">
        <v>560</v>
      </c>
      <c r="E186" s="18" t="s">
        <v>27</v>
      </c>
      <c r="F186" s="12" t="s">
        <v>561</v>
      </c>
      <c r="G186" s="12" t="s">
        <v>249</v>
      </c>
      <c r="H186" s="12">
        <v>3127610557</v>
      </c>
      <c r="I186" s="13">
        <v>24449</v>
      </c>
      <c r="J186" s="12">
        <v>1618</v>
      </c>
      <c r="K186" s="12" t="s">
        <v>118</v>
      </c>
      <c r="L186" s="13">
        <v>43360</v>
      </c>
      <c r="M186" s="19">
        <v>1566300</v>
      </c>
      <c r="N186" s="12" t="s">
        <v>61</v>
      </c>
      <c r="O186" s="12"/>
      <c r="P186" s="12" t="s">
        <v>240</v>
      </c>
      <c r="Q186" s="12">
        <v>13</v>
      </c>
      <c r="R186" s="14">
        <v>3670200321809</v>
      </c>
      <c r="S186" s="12" t="s">
        <v>77</v>
      </c>
      <c r="T186" s="13" t="s">
        <v>34</v>
      </c>
      <c r="U186" s="12" t="s">
        <v>35</v>
      </c>
      <c r="V186" s="12">
        <v>6.96</v>
      </c>
      <c r="W186" s="12">
        <v>1</v>
      </c>
      <c r="X186" s="12"/>
      <c r="Z186" s="15" t="str">
        <f>+VLOOKUP(B186,'ACTIVOS KAL TIRE 2019'!$B:$D,3,0)</f>
        <v>PUSHAINA BLAS ANDRES</v>
      </c>
    </row>
    <row r="187" spans="1:26" ht="15" customHeight="1" x14ac:dyDescent="0.35">
      <c r="A187" s="11">
        <f t="shared" si="6"/>
        <v>183</v>
      </c>
      <c r="B187" s="11">
        <v>1064109518</v>
      </c>
      <c r="C187" s="12" t="s">
        <v>170</v>
      </c>
      <c r="D187" s="12" t="s">
        <v>562</v>
      </c>
      <c r="E187" s="18" t="s">
        <v>66</v>
      </c>
      <c r="F187" s="12" t="s">
        <v>563</v>
      </c>
      <c r="G187" s="12" t="s">
        <v>114</v>
      </c>
      <c r="H187" s="12">
        <v>3155301111</v>
      </c>
      <c r="I187" s="13">
        <v>32603</v>
      </c>
      <c r="J187" s="12">
        <v>1634</v>
      </c>
      <c r="K187" s="12" t="s">
        <v>29</v>
      </c>
      <c r="L187" s="13">
        <v>41655</v>
      </c>
      <c r="M187" s="19">
        <v>2000000</v>
      </c>
      <c r="N187" s="12" t="s">
        <v>30</v>
      </c>
      <c r="O187" s="12" t="s">
        <v>31</v>
      </c>
      <c r="P187" s="12" t="s">
        <v>235</v>
      </c>
      <c r="Q187" s="12">
        <v>13</v>
      </c>
      <c r="R187" s="14">
        <v>5100200157431</v>
      </c>
      <c r="S187" s="12" t="s">
        <v>77</v>
      </c>
      <c r="T187" s="13" t="s">
        <v>34</v>
      </c>
      <c r="U187" s="12" t="s">
        <v>35</v>
      </c>
      <c r="V187" s="12">
        <v>6.96</v>
      </c>
      <c r="W187" s="12">
        <v>0</v>
      </c>
      <c r="X187" s="12"/>
      <c r="Z187" s="15" t="str">
        <f>+VLOOKUP(B187,'ACTIVOS KAL TIRE 2019'!$B:$D,3,0)</f>
        <v>QUICENO PENA YALEIDIS KATERINE</v>
      </c>
    </row>
    <row r="188" spans="1:26" ht="15" customHeight="1" x14ac:dyDescent="0.35">
      <c r="A188" s="11">
        <f t="shared" si="6"/>
        <v>184</v>
      </c>
      <c r="B188" s="11">
        <v>1007387338</v>
      </c>
      <c r="C188" s="12" t="s">
        <v>170</v>
      </c>
      <c r="D188" s="12" t="s">
        <v>564</v>
      </c>
      <c r="E188" s="18" t="s">
        <v>27</v>
      </c>
      <c r="F188" s="12" t="s">
        <v>565</v>
      </c>
      <c r="G188" s="12" t="s">
        <v>114</v>
      </c>
      <c r="H188" s="12">
        <v>3174583334</v>
      </c>
      <c r="I188" s="13">
        <v>32749</v>
      </c>
      <c r="J188" s="12">
        <v>1634</v>
      </c>
      <c r="K188" s="12" t="s">
        <v>29</v>
      </c>
      <c r="L188" s="13">
        <v>41655</v>
      </c>
      <c r="M188" s="19">
        <v>1459500</v>
      </c>
      <c r="N188" s="12" t="s">
        <v>75</v>
      </c>
      <c r="O188" s="12" t="s">
        <v>31</v>
      </c>
      <c r="P188" s="12" t="s">
        <v>88</v>
      </c>
      <c r="Q188" s="12">
        <v>13</v>
      </c>
      <c r="R188" s="14">
        <v>6140200008217</v>
      </c>
      <c r="S188" s="12" t="s">
        <v>77</v>
      </c>
      <c r="T188" s="13" t="s">
        <v>34</v>
      </c>
      <c r="U188" s="12" t="s">
        <v>35</v>
      </c>
      <c r="V188" s="12">
        <v>6.96</v>
      </c>
      <c r="W188" s="12">
        <v>1</v>
      </c>
      <c r="X188" s="12"/>
      <c r="Z188" s="15" t="str">
        <f>+VLOOKUP(B188,'ACTIVOS KAL TIRE 2019'!$B:$D,3,0)</f>
        <v>QUINTERO CUELLO ANDRES ALONSO</v>
      </c>
    </row>
    <row r="189" spans="1:26" ht="15" customHeight="1" x14ac:dyDescent="0.35">
      <c r="A189" s="11">
        <f t="shared" si="6"/>
        <v>185</v>
      </c>
      <c r="B189" s="11">
        <v>1143425219</v>
      </c>
      <c r="C189" s="12" t="s">
        <v>52</v>
      </c>
      <c r="D189" s="12" t="s">
        <v>566</v>
      </c>
      <c r="E189" s="18" t="s">
        <v>27</v>
      </c>
      <c r="F189" s="12" t="s">
        <v>567</v>
      </c>
      <c r="G189" s="12" t="s">
        <v>52</v>
      </c>
      <c r="H189" s="12">
        <v>3162713335</v>
      </c>
      <c r="I189" s="13">
        <v>32810</v>
      </c>
      <c r="J189" s="12">
        <v>1634</v>
      </c>
      <c r="K189" s="12" t="s">
        <v>29</v>
      </c>
      <c r="L189" s="13">
        <v>41671</v>
      </c>
      <c r="M189" s="19">
        <v>2205000</v>
      </c>
      <c r="N189" s="12" t="s">
        <v>30</v>
      </c>
      <c r="O189" s="12" t="s">
        <v>31</v>
      </c>
      <c r="P189" s="12" t="s">
        <v>105</v>
      </c>
      <c r="Q189" s="12">
        <v>13</v>
      </c>
      <c r="R189" s="14">
        <v>1110200071312</v>
      </c>
      <c r="S189" s="12" t="s">
        <v>51</v>
      </c>
      <c r="T189" s="13" t="s">
        <v>34</v>
      </c>
      <c r="U189" s="12" t="s">
        <v>35</v>
      </c>
      <c r="V189" s="12">
        <v>6.96</v>
      </c>
      <c r="W189" s="12">
        <v>1</v>
      </c>
      <c r="X189" s="12"/>
      <c r="Z189" s="15" t="str">
        <f>+VLOOKUP(B189,'ACTIVOS KAL TIRE 2019'!$B:$D,3,0)</f>
        <v>QUINTERO MARTINEZ KENDRY JOHAN</v>
      </c>
    </row>
    <row r="190" spans="1:26" ht="15" customHeight="1" x14ac:dyDescent="0.35">
      <c r="A190" s="11">
        <f t="shared" si="6"/>
        <v>186</v>
      </c>
      <c r="B190" s="11">
        <v>1003124321</v>
      </c>
      <c r="C190" s="12" t="s">
        <v>163</v>
      </c>
      <c r="D190" s="12" t="s">
        <v>568</v>
      </c>
      <c r="E190" s="18" t="s">
        <v>27</v>
      </c>
      <c r="F190" s="12" t="s">
        <v>569</v>
      </c>
      <c r="G190" s="12" t="s">
        <v>114</v>
      </c>
      <c r="H190" s="12">
        <v>3203518591</v>
      </c>
      <c r="I190" s="13">
        <v>36198</v>
      </c>
      <c r="J190" s="12">
        <v>1634</v>
      </c>
      <c r="K190" s="12" t="s">
        <v>29</v>
      </c>
      <c r="L190" s="13">
        <v>43355</v>
      </c>
      <c r="M190" s="19">
        <v>828116</v>
      </c>
      <c r="N190" s="12" t="s">
        <v>40</v>
      </c>
      <c r="O190" s="12" t="s">
        <v>41</v>
      </c>
      <c r="P190" s="12" t="s">
        <v>42</v>
      </c>
      <c r="Q190" s="12">
        <v>13</v>
      </c>
      <c r="R190" s="14"/>
      <c r="S190" s="12" t="s">
        <v>43</v>
      </c>
      <c r="T190" s="13">
        <v>43535</v>
      </c>
      <c r="U190" s="12"/>
      <c r="V190" s="12">
        <v>6.96</v>
      </c>
      <c r="W190" s="12">
        <v>0</v>
      </c>
      <c r="X190" s="12">
        <f ca="1">+DAYS360(L190,$X$3,0)</f>
        <v>2312</v>
      </c>
      <c r="Z190" s="15" t="e">
        <f>+VLOOKUP(B190,'ACTIVOS KAL TIRE 2019'!$B:$D,3,0)</f>
        <v>#N/A</v>
      </c>
    </row>
    <row r="191" spans="1:26" ht="15" customHeight="1" x14ac:dyDescent="0.35">
      <c r="A191" s="11">
        <f t="shared" si="6"/>
        <v>187</v>
      </c>
      <c r="B191" s="11">
        <v>94469902</v>
      </c>
      <c r="C191" s="12" t="s">
        <v>93</v>
      </c>
      <c r="D191" s="12" t="s">
        <v>570</v>
      </c>
      <c r="E191" s="18" t="s">
        <v>27</v>
      </c>
      <c r="F191" s="12" t="s">
        <v>571</v>
      </c>
      <c r="G191" s="12" t="s">
        <v>93</v>
      </c>
      <c r="H191" s="12">
        <v>3103691602</v>
      </c>
      <c r="I191" s="13">
        <v>29424</v>
      </c>
      <c r="J191" s="12">
        <v>1624</v>
      </c>
      <c r="K191" s="12" t="s">
        <v>60</v>
      </c>
      <c r="L191" s="13">
        <v>40375</v>
      </c>
      <c r="M191" s="19">
        <v>1102700</v>
      </c>
      <c r="N191" s="12" t="s">
        <v>75</v>
      </c>
      <c r="O191" s="12" t="s">
        <v>31</v>
      </c>
      <c r="P191" s="12" t="s">
        <v>63</v>
      </c>
      <c r="Q191" s="12">
        <v>700</v>
      </c>
      <c r="R191" s="14">
        <v>86482210157</v>
      </c>
      <c r="S191" s="12" t="s">
        <v>64</v>
      </c>
      <c r="T191" s="13" t="s">
        <v>34</v>
      </c>
      <c r="U191" s="12" t="s">
        <v>120</v>
      </c>
      <c r="V191" s="12">
        <v>6.96</v>
      </c>
      <c r="W191" s="12">
        <v>0</v>
      </c>
      <c r="X191" s="12"/>
      <c r="Z191" s="15" t="str">
        <f>+VLOOKUP(B191,'ACTIVOS KAL TIRE 2019'!$B:$D,3,0)</f>
        <v>RECALDE ACOSTA WILMAR ALBEIRO</v>
      </c>
    </row>
    <row r="192" spans="1:26" ht="15" customHeight="1" x14ac:dyDescent="0.35">
      <c r="A192" s="11">
        <f t="shared" si="6"/>
        <v>188</v>
      </c>
      <c r="B192" s="11">
        <v>1002160541</v>
      </c>
      <c r="C192" s="12" t="s">
        <v>52</v>
      </c>
      <c r="D192" s="12" t="s">
        <v>572</v>
      </c>
      <c r="E192" s="18" t="s">
        <v>27</v>
      </c>
      <c r="F192" s="12" t="s">
        <v>573</v>
      </c>
      <c r="G192" s="12" t="s">
        <v>52</v>
      </c>
      <c r="H192" s="12">
        <v>3152442195</v>
      </c>
      <c r="I192" s="13">
        <v>34292</v>
      </c>
      <c r="J192" s="12">
        <v>1634</v>
      </c>
      <c r="K192" s="12" t="s">
        <v>29</v>
      </c>
      <c r="L192" s="13">
        <v>41655</v>
      </c>
      <c r="M192" s="19">
        <v>1459500</v>
      </c>
      <c r="N192" s="12" t="s">
        <v>75</v>
      </c>
      <c r="O192" s="12" t="s">
        <v>31</v>
      </c>
      <c r="P192" s="12" t="s">
        <v>88</v>
      </c>
      <c r="Q192" s="12">
        <v>13</v>
      </c>
      <c r="R192" s="14">
        <v>6140200008100</v>
      </c>
      <c r="S192" s="12" t="s">
        <v>51</v>
      </c>
      <c r="T192" s="13" t="s">
        <v>34</v>
      </c>
      <c r="U192" s="12" t="s">
        <v>35</v>
      </c>
      <c r="V192" s="12">
        <v>6.96</v>
      </c>
      <c r="W192" s="12">
        <v>1</v>
      </c>
      <c r="X192" s="12"/>
      <c r="Z192" s="15" t="str">
        <f>+VLOOKUP(B192,'ACTIVOS KAL TIRE 2019'!$B:$D,3,0)</f>
        <v>REDONDO ALFORD JESUS MANUEL</v>
      </c>
    </row>
    <row r="193" spans="1:26" ht="15" customHeight="1" x14ac:dyDescent="0.35">
      <c r="A193" s="11">
        <f t="shared" si="6"/>
        <v>189</v>
      </c>
      <c r="B193" s="11">
        <v>77178367</v>
      </c>
      <c r="C193" s="12" t="s">
        <v>194</v>
      </c>
      <c r="D193" s="12" t="s">
        <v>574</v>
      </c>
      <c r="E193" s="18" t="s">
        <v>27</v>
      </c>
      <c r="F193" s="12" t="s">
        <v>575</v>
      </c>
      <c r="G193" s="12" t="s">
        <v>194</v>
      </c>
      <c r="H193" s="12">
        <v>3135129566</v>
      </c>
      <c r="I193" s="13">
        <v>28080</v>
      </c>
      <c r="J193" s="12">
        <v>1614</v>
      </c>
      <c r="K193" s="12" t="s">
        <v>55</v>
      </c>
      <c r="L193" s="13">
        <v>40326</v>
      </c>
      <c r="M193" s="19">
        <v>7000000</v>
      </c>
      <c r="N193" s="12" t="s">
        <v>49</v>
      </c>
      <c r="O193" s="12" t="s">
        <v>62</v>
      </c>
      <c r="P193" s="12" t="s">
        <v>292</v>
      </c>
      <c r="Q193" s="12">
        <v>13</v>
      </c>
      <c r="R193" s="14">
        <v>8080200023022</v>
      </c>
      <c r="S193" s="12" t="s">
        <v>77</v>
      </c>
      <c r="T193" s="13" t="s">
        <v>34</v>
      </c>
      <c r="U193" s="12" t="s">
        <v>120</v>
      </c>
      <c r="V193" s="12">
        <v>6.96</v>
      </c>
      <c r="W193" s="12">
        <v>0</v>
      </c>
      <c r="X193" s="12"/>
      <c r="Z193" s="15" t="str">
        <f>+VLOOKUP(B193,'ACTIVOS KAL TIRE 2019'!$B:$D,3,0)</f>
        <v>RINCON QUINTERO ABEL</v>
      </c>
    </row>
    <row r="194" spans="1:26" ht="15" customHeight="1" x14ac:dyDescent="0.35">
      <c r="A194" s="11">
        <f t="shared" si="6"/>
        <v>190</v>
      </c>
      <c r="B194" s="11">
        <v>1082904318</v>
      </c>
      <c r="C194" s="12" t="s">
        <v>96</v>
      </c>
      <c r="D194" s="12" t="s">
        <v>576</v>
      </c>
      <c r="E194" s="18" t="s">
        <v>27</v>
      </c>
      <c r="F194" s="12" t="s">
        <v>577</v>
      </c>
      <c r="G194" s="12" t="s">
        <v>96</v>
      </c>
      <c r="H194" s="12">
        <v>4365025</v>
      </c>
      <c r="I194" s="13">
        <v>32784</v>
      </c>
      <c r="J194" s="12">
        <v>1634</v>
      </c>
      <c r="K194" s="12" t="s">
        <v>29</v>
      </c>
      <c r="L194" s="13">
        <v>42186</v>
      </c>
      <c r="M194" s="19">
        <v>4540500</v>
      </c>
      <c r="N194" s="12" t="s">
        <v>49</v>
      </c>
      <c r="O194" s="12" t="s">
        <v>100</v>
      </c>
      <c r="P194" s="12" t="s">
        <v>82</v>
      </c>
      <c r="Q194" s="12">
        <v>13</v>
      </c>
      <c r="R194" s="14">
        <v>5170200147161</v>
      </c>
      <c r="S194" s="12" t="s">
        <v>129</v>
      </c>
      <c r="T194" s="13" t="s">
        <v>34</v>
      </c>
      <c r="U194" s="12" t="s">
        <v>35</v>
      </c>
      <c r="V194" s="12">
        <v>6.96</v>
      </c>
      <c r="W194" s="12">
        <v>0</v>
      </c>
      <c r="X194" s="12"/>
      <c r="Z194" s="15" t="str">
        <f>+VLOOKUP(B194,'ACTIVOS KAL TIRE 2019'!$B:$D,3,0)</f>
        <v>RIVADENEIRA FERREIRA JHOINER RAFAEL</v>
      </c>
    </row>
    <row r="195" spans="1:26" ht="15" customHeight="1" x14ac:dyDescent="0.35">
      <c r="A195" s="11">
        <f t="shared" si="6"/>
        <v>191</v>
      </c>
      <c r="B195" s="11">
        <v>1063283533</v>
      </c>
      <c r="C195" s="12" t="s">
        <v>477</v>
      </c>
      <c r="D195" s="12" t="s">
        <v>578</v>
      </c>
      <c r="E195" s="18" t="s">
        <v>27</v>
      </c>
      <c r="F195" s="12" t="s">
        <v>579</v>
      </c>
      <c r="G195" s="12" t="s">
        <v>39</v>
      </c>
      <c r="H195" s="12">
        <v>3187692818</v>
      </c>
      <c r="I195" s="13">
        <v>32286</v>
      </c>
      <c r="J195" s="12">
        <v>1634</v>
      </c>
      <c r="K195" s="12" t="s">
        <v>29</v>
      </c>
      <c r="L195" s="13">
        <v>42065</v>
      </c>
      <c r="M195" s="19">
        <v>1459500</v>
      </c>
      <c r="N195" s="12" t="s">
        <v>30</v>
      </c>
      <c r="O195" s="12" t="s">
        <v>100</v>
      </c>
      <c r="P195" s="12" t="s">
        <v>88</v>
      </c>
      <c r="Q195" s="12">
        <v>13</v>
      </c>
      <c r="R195" s="14">
        <v>6140200003283</v>
      </c>
      <c r="S195" s="12" t="s">
        <v>77</v>
      </c>
      <c r="T195" s="13" t="s">
        <v>34</v>
      </c>
      <c r="U195" s="12" t="s">
        <v>35</v>
      </c>
      <c r="V195" s="12">
        <v>6.96</v>
      </c>
      <c r="W195" s="12">
        <v>1</v>
      </c>
      <c r="X195" s="12"/>
      <c r="Z195" s="15" t="str">
        <f>+VLOOKUP(B195,'ACTIVOS KAL TIRE 2019'!$B:$D,3,0)</f>
        <v>RODINO RICARDO JAIME</v>
      </c>
    </row>
    <row r="196" spans="1:26" ht="15" customHeight="1" x14ac:dyDescent="0.35">
      <c r="A196" s="11">
        <f t="shared" si="6"/>
        <v>192</v>
      </c>
      <c r="B196" s="19">
        <v>1065998454</v>
      </c>
      <c r="C196" s="12" t="s">
        <v>185</v>
      </c>
      <c r="D196" s="12" t="s">
        <v>580</v>
      </c>
      <c r="E196" s="18" t="s">
        <v>27</v>
      </c>
      <c r="F196" s="12" t="s">
        <v>581</v>
      </c>
      <c r="G196" s="12" t="s">
        <v>185</v>
      </c>
      <c r="H196" s="12">
        <v>3157871299</v>
      </c>
      <c r="I196" s="13">
        <v>34985</v>
      </c>
      <c r="J196" s="12">
        <v>1618</v>
      </c>
      <c r="K196" s="12" t="s">
        <v>118</v>
      </c>
      <c r="L196" s="13">
        <v>43329</v>
      </c>
      <c r="M196" s="19">
        <v>1000000</v>
      </c>
      <c r="N196" s="12" t="s">
        <v>30</v>
      </c>
      <c r="O196" s="12" t="s">
        <v>31</v>
      </c>
      <c r="P196" s="12" t="s">
        <v>225</v>
      </c>
      <c r="Q196" s="12">
        <v>13</v>
      </c>
      <c r="R196" s="14">
        <v>6140200016756</v>
      </c>
      <c r="S196" s="12" t="s">
        <v>77</v>
      </c>
      <c r="T196" s="13" t="s">
        <v>34</v>
      </c>
      <c r="U196" s="12"/>
      <c r="V196" s="12">
        <v>6.96</v>
      </c>
      <c r="W196" s="12">
        <v>1</v>
      </c>
      <c r="X196" s="12"/>
      <c r="Z196" s="15" t="str">
        <f>+VLOOKUP(B196,'ACTIVOS KAL TIRE 2019'!$B:$D,3,0)</f>
        <v>RODRIGUEZ DITTA LUIS ANGEL</v>
      </c>
    </row>
    <row r="197" spans="1:26" ht="15" customHeight="1" x14ac:dyDescent="0.35">
      <c r="A197" s="11">
        <f t="shared" si="6"/>
        <v>193</v>
      </c>
      <c r="B197" s="11">
        <v>84081710</v>
      </c>
      <c r="C197" s="12" t="s">
        <v>102</v>
      </c>
      <c r="D197" s="12" t="s">
        <v>582</v>
      </c>
      <c r="E197" s="18" t="s">
        <v>27</v>
      </c>
      <c r="F197" s="12" t="s">
        <v>583</v>
      </c>
      <c r="G197" s="12" t="s">
        <v>96</v>
      </c>
      <c r="H197" s="12">
        <v>3172818716</v>
      </c>
      <c r="I197" s="13">
        <v>27489</v>
      </c>
      <c r="J197" s="12">
        <v>1618</v>
      </c>
      <c r="K197" s="12" t="s">
        <v>118</v>
      </c>
      <c r="L197" s="13">
        <v>39428</v>
      </c>
      <c r="M197" s="19">
        <v>2016700</v>
      </c>
      <c r="N197" s="12" t="s">
        <v>75</v>
      </c>
      <c r="O197" s="12" t="s">
        <v>31</v>
      </c>
      <c r="P197" s="12" t="s">
        <v>105</v>
      </c>
      <c r="Q197" s="12">
        <v>13</v>
      </c>
      <c r="R197" s="14">
        <v>9380200248705</v>
      </c>
      <c r="S197" s="12" t="s">
        <v>77</v>
      </c>
      <c r="T197" s="13" t="s">
        <v>34</v>
      </c>
      <c r="U197" s="12" t="s">
        <v>78</v>
      </c>
      <c r="V197" s="12">
        <v>6.96</v>
      </c>
      <c r="W197" s="12">
        <v>1</v>
      </c>
      <c r="X197" s="12"/>
      <c r="Z197" s="15" t="e">
        <f>+VLOOKUP(B197,'ACTIVOS KAL TIRE 2019'!$B:$D,3,0)</f>
        <v>#N/A</v>
      </c>
    </row>
    <row r="198" spans="1:26" ht="15" customHeight="1" x14ac:dyDescent="0.35">
      <c r="A198" s="11">
        <f t="shared" si="6"/>
        <v>194</v>
      </c>
      <c r="B198" s="11">
        <v>7573117</v>
      </c>
      <c r="C198" s="12" t="s">
        <v>74</v>
      </c>
      <c r="D198" s="12" t="s">
        <v>584</v>
      </c>
      <c r="E198" s="18" t="s">
        <v>27</v>
      </c>
      <c r="F198" s="12" t="s">
        <v>585</v>
      </c>
      <c r="G198" s="12" t="s">
        <v>74</v>
      </c>
      <c r="H198" s="12">
        <v>3183082633</v>
      </c>
      <c r="I198" s="13">
        <v>30254</v>
      </c>
      <c r="J198" s="12">
        <v>1618</v>
      </c>
      <c r="K198" s="12" t="s">
        <v>118</v>
      </c>
      <c r="L198" s="13">
        <v>41655</v>
      </c>
      <c r="M198" s="19">
        <v>1454000</v>
      </c>
      <c r="N198" s="12" t="s">
        <v>75</v>
      </c>
      <c r="O198" s="12" t="s">
        <v>31</v>
      </c>
      <c r="P198" s="12" t="s">
        <v>88</v>
      </c>
      <c r="Q198" s="12">
        <v>13</v>
      </c>
      <c r="R198" s="14">
        <v>9400200278245</v>
      </c>
      <c r="S198" s="12" t="s">
        <v>77</v>
      </c>
      <c r="T198" s="13" t="s">
        <v>34</v>
      </c>
      <c r="U198" s="12" t="s">
        <v>35</v>
      </c>
      <c r="V198" s="12">
        <v>6.96</v>
      </c>
      <c r="W198" s="12">
        <v>1</v>
      </c>
      <c r="X198" s="12"/>
      <c r="Z198" s="15" t="e">
        <f>+VLOOKUP(B198,'ACTIVOS KAL TIRE 2019'!$B:$D,3,0)</f>
        <v>#N/A</v>
      </c>
    </row>
    <row r="199" spans="1:26" ht="15" customHeight="1" x14ac:dyDescent="0.35">
      <c r="A199" s="11">
        <f t="shared" si="6"/>
        <v>195</v>
      </c>
      <c r="B199" s="11">
        <v>72311787</v>
      </c>
      <c r="C199" s="12" t="s">
        <v>586</v>
      </c>
      <c r="D199" s="12" t="s">
        <v>587</v>
      </c>
      <c r="E199" s="18" t="s">
        <v>27</v>
      </c>
      <c r="F199" s="12" t="s">
        <v>588</v>
      </c>
      <c r="G199" s="12" t="s">
        <v>47</v>
      </c>
      <c r="H199" s="12">
        <v>3116731841</v>
      </c>
      <c r="I199" s="13">
        <v>29596</v>
      </c>
      <c r="J199" s="12">
        <v>1634</v>
      </c>
      <c r="K199" s="12" t="s">
        <v>29</v>
      </c>
      <c r="L199" s="13">
        <v>41671</v>
      </c>
      <c r="M199" s="19">
        <v>1785800</v>
      </c>
      <c r="N199" s="12" t="s">
        <v>75</v>
      </c>
      <c r="O199" s="12" t="s">
        <v>62</v>
      </c>
      <c r="P199" s="12" t="s">
        <v>125</v>
      </c>
      <c r="Q199" s="12">
        <v>13</v>
      </c>
      <c r="R199" s="14">
        <v>4640200139310</v>
      </c>
      <c r="S199" s="12" t="s">
        <v>77</v>
      </c>
      <c r="T199" s="13" t="s">
        <v>34</v>
      </c>
      <c r="U199" s="12" t="s">
        <v>35</v>
      </c>
      <c r="V199" s="12">
        <v>6.96</v>
      </c>
      <c r="W199" s="12">
        <v>1</v>
      </c>
      <c r="X199" s="12"/>
      <c r="Z199" s="15" t="str">
        <f>+VLOOKUP(B199,'ACTIVOS KAL TIRE 2019'!$B:$D,3,0)</f>
        <v>RODRIGUEZ OSPINO JORGE MARIO</v>
      </c>
    </row>
    <row r="200" spans="1:26" ht="15" customHeight="1" x14ac:dyDescent="0.35">
      <c r="A200" s="11">
        <f t="shared" si="6"/>
        <v>196</v>
      </c>
      <c r="B200" s="11">
        <v>1062811236</v>
      </c>
      <c r="C200" s="12" t="s">
        <v>222</v>
      </c>
      <c r="D200" s="12" t="s">
        <v>589</v>
      </c>
      <c r="E200" s="18" t="s">
        <v>27</v>
      </c>
      <c r="F200" s="12" t="s">
        <v>590</v>
      </c>
      <c r="G200" s="12" t="s">
        <v>222</v>
      </c>
      <c r="H200" s="12">
        <v>3106120308</v>
      </c>
      <c r="I200" s="13">
        <v>34396</v>
      </c>
      <c r="J200" s="12">
        <v>1634</v>
      </c>
      <c r="K200" s="12" t="s">
        <v>29</v>
      </c>
      <c r="L200" s="13">
        <v>43395</v>
      </c>
      <c r="M200" s="19">
        <v>1187700</v>
      </c>
      <c r="N200" s="12" t="s">
        <v>30</v>
      </c>
      <c r="O200" s="12" t="s">
        <v>31</v>
      </c>
      <c r="P200" s="12" t="s">
        <v>88</v>
      </c>
      <c r="Q200" s="12">
        <v>13</v>
      </c>
      <c r="R200" s="14">
        <v>6140200062701</v>
      </c>
      <c r="S200" s="12" t="s">
        <v>77</v>
      </c>
      <c r="T200" s="13" t="s">
        <v>34</v>
      </c>
      <c r="U200" s="12" t="s">
        <v>35</v>
      </c>
      <c r="V200" s="12">
        <v>6.96</v>
      </c>
      <c r="W200" s="12">
        <v>1</v>
      </c>
      <c r="X200" s="12"/>
      <c r="Z200" s="15" t="str">
        <f>+VLOOKUP(B200,'ACTIVOS KAL TIRE 2019'!$B:$D,3,0)</f>
        <v>RODRIGUEZ RINCON DILSON</v>
      </c>
    </row>
    <row r="201" spans="1:26" ht="15" customHeight="1" x14ac:dyDescent="0.35">
      <c r="A201" s="11">
        <f t="shared" si="6"/>
        <v>197</v>
      </c>
      <c r="B201" s="11">
        <v>15186279</v>
      </c>
      <c r="C201" s="12" t="s">
        <v>25</v>
      </c>
      <c r="D201" s="12" t="s">
        <v>591</v>
      </c>
      <c r="E201" s="18" t="s">
        <v>27</v>
      </c>
      <c r="F201" s="12" t="s">
        <v>592</v>
      </c>
      <c r="G201" s="12" t="s">
        <v>25</v>
      </c>
      <c r="H201" s="12">
        <v>3004344430</v>
      </c>
      <c r="I201" s="13">
        <v>30506</v>
      </c>
      <c r="J201" s="12">
        <v>1618</v>
      </c>
      <c r="K201" s="12" t="s">
        <v>118</v>
      </c>
      <c r="L201" s="13">
        <v>42982</v>
      </c>
      <c r="M201" s="19">
        <v>1566300</v>
      </c>
      <c r="N201" s="12" t="s">
        <v>61</v>
      </c>
      <c r="O201" s="12" t="s">
        <v>31</v>
      </c>
      <c r="P201" s="12" t="s">
        <v>240</v>
      </c>
      <c r="Q201" s="12">
        <v>13</v>
      </c>
      <c r="R201" s="14">
        <v>5100200329634</v>
      </c>
      <c r="S201" s="12" t="s">
        <v>33</v>
      </c>
      <c r="T201" s="13" t="s">
        <v>34</v>
      </c>
      <c r="U201" s="12" t="s">
        <v>35</v>
      </c>
      <c r="V201" s="12">
        <v>6.96</v>
      </c>
      <c r="W201" s="12">
        <v>1</v>
      </c>
      <c r="X201" s="12"/>
      <c r="Z201" s="15" t="str">
        <f>+VLOOKUP(B201,'ACTIVOS KAL TIRE 2019'!$B:$D,3,0)</f>
        <v>ROJAS RUMBO KENNYS ALBERTO</v>
      </c>
    </row>
    <row r="202" spans="1:26" ht="15" customHeight="1" x14ac:dyDescent="0.35">
      <c r="A202" s="11">
        <f t="shared" si="6"/>
        <v>198</v>
      </c>
      <c r="B202" s="11">
        <v>1065809318</v>
      </c>
      <c r="C202" s="12" t="s">
        <v>74</v>
      </c>
      <c r="D202" s="12" t="s">
        <v>593</v>
      </c>
      <c r="E202" s="18" t="s">
        <v>66</v>
      </c>
      <c r="F202" s="12" t="s">
        <v>594</v>
      </c>
      <c r="G202" s="12" t="s">
        <v>74</v>
      </c>
      <c r="H202" s="12">
        <v>3128568982</v>
      </c>
      <c r="I202" s="13">
        <v>34593</v>
      </c>
      <c r="J202" s="12">
        <v>1634</v>
      </c>
      <c r="K202" s="12" t="s">
        <v>29</v>
      </c>
      <c r="L202" s="13">
        <v>43059</v>
      </c>
      <c r="M202" s="19">
        <v>2200000</v>
      </c>
      <c r="N202" s="12" t="s">
        <v>75</v>
      </c>
      <c r="O202" s="12" t="s">
        <v>31</v>
      </c>
      <c r="P202" s="12" t="s">
        <v>169</v>
      </c>
      <c r="Q202" s="12">
        <v>13</v>
      </c>
      <c r="R202" s="14">
        <v>4860200213507</v>
      </c>
      <c r="S202" s="12" t="s">
        <v>77</v>
      </c>
      <c r="T202" s="13" t="s">
        <v>34</v>
      </c>
      <c r="U202" s="12" t="s">
        <v>35</v>
      </c>
      <c r="V202" s="12">
        <v>6.96</v>
      </c>
      <c r="W202" s="12">
        <v>0</v>
      </c>
      <c r="X202" s="12"/>
      <c r="Z202" s="15" t="str">
        <f>+VLOOKUP(B202,'ACTIVOS KAL TIRE 2019'!$B:$D,3,0)</f>
        <v>ROMANO MACEA ANGIE MAIRETH</v>
      </c>
    </row>
    <row r="203" spans="1:26" ht="15" customHeight="1" x14ac:dyDescent="0.35">
      <c r="A203" s="11">
        <f t="shared" si="6"/>
        <v>199</v>
      </c>
      <c r="B203" s="11">
        <v>1064116426</v>
      </c>
      <c r="C203" s="12" t="s">
        <v>595</v>
      </c>
      <c r="D203" s="23" t="s">
        <v>596</v>
      </c>
      <c r="E203" s="18" t="s">
        <v>27</v>
      </c>
      <c r="F203" s="12" t="s">
        <v>597</v>
      </c>
      <c r="G203" s="12" t="s">
        <v>114</v>
      </c>
      <c r="H203" s="12">
        <v>3003092514</v>
      </c>
      <c r="I203" s="13">
        <v>34647</v>
      </c>
      <c r="J203" s="12">
        <v>1638</v>
      </c>
      <c r="K203" s="12" t="s">
        <v>99</v>
      </c>
      <c r="L203" s="13">
        <v>43154</v>
      </c>
      <c r="M203" s="19">
        <v>1042200</v>
      </c>
      <c r="N203" s="12" t="s">
        <v>30</v>
      </c>
      <c r="O203" s="12" t="s">
        <v>31</v>
      </c>
      <c r="P203" s="12" t="s">
        <v>204</v>
      </c>
      <c r="Q203" s="12">
        <v>13</v>
      </c>
      <c r="R203" s="14">
        <v>6140200030955</v>
      </c>
      <c r="S203" s="12" t="s">
        <v>77</v>
      </c>
      <c r="T203" s="13" t="s">
        <v>34</v>
      </c>
      <c r="U203" s="12" t="s">
        <v>35</v>
      </c>
      <c r="V203" s="12">
        <v>6.96</v>
      </c>
      <c r="W203" s="12">
        <v>1</v>
      </c>
      <c r="X203" s="12"/>
      <c r="Z203" s="15" t="str">
        <f>+VLOOKUP(B203,'ACTIVOS KAL TIRE 2019'!$B:$D,3,0)</f>
        <v>RUIZ GUZMAN AUGUSTO</v>
      </c>
    </row>
    <row r="204" spans="1:26" ht="15" customHeight="1" x14ac:dyDescent="0.35">
      <c r="A204" s="11">
        <f t="shared" si="6"/>
        <v>200</v>
      </c>
      <c r="B204" s="11">
        <v>14250673</v>
      </c>
      <c r="C204" s="12" t="s">
        <v>598</v>
      </c>
      <c r="D204" s="12" t="s">
        <v>599</v>
      </c>
      <c r="E204" s="18" t="s">
        <v>27</v>
      </c>
      <c r="F204" s="12" t="s">
        <v>600</v>
      </c>
      <c r="G204" s="12" t="s">
        <v>52</v>
      </c>
      <c r="H204" s="12">
        <v>3708945</v>
      </c>
      <c r="I204" s="13">
        <v>25791</v>
      </c>
      <c r="J204" s="12">
        <v>1694</v>
      </c>
      <c r="K204" s="12" t="s">
        <v>68</v>
      </c>
      <c r="L204" s="13">
        <v>40575</v>
      </c>
      <c r="M204" s="19">
        <v>14530300</v>
      </c>
      <c r="N204" s="12" t="s">
        <v>75</v>
      </c>
      <c r="O204" s="12" t="s">
        <v>31</v>
      </c>
      <c r="P204" s="12" t="s">
        <v>601</v>
      </c>
      <c r="Q204" s="12">
        <v>13</v>
      </c>
      <c r="R204" s="14">
        <v>920200233444</v>
      </c>
      <c r="S204" s="12" t="s">
        <v>51</v>
      </c>
      <c r="T204" s="13" t="s">
        <v>34</v>
      </c>
      <c r="U204" s="12" t="s">
        <v>35</v>
      </c>
      <c r="V204" s="12">
        <v>6.96</v>
      </c>
      <c r="W204" s="12">
        <v>0</v>
      </c>
      <c r="X204" s="12"/>
      <c r="Z204" s="15" t="str">
        <f>+VLOOKUP(B204,'ACTIVOS KAL TIRE 2019'!$B:$D,3,0)</f>
        <v>SAENZ PEREZ JAIME AUGUSTO</v>
      </c>
    </row>
    <row r="205" spans="1:26" ht="15" customHeight="1" x14ac:dyDescent="0.35">
      <c r="A205" s="11">
        <f t="shared" si="6"/>
        <v>201</v>
      </c>
      <c r="B205" s="11">
        <v>72314369</v>
      </c>
      <c r="C205" s="12" t="s">
        <v>602</v>
      </c>
      <c r="D205" s="12" t="s">
        <v>603</v>
      </c>
      <c r="E205" s="18" t="s">
        <v>27</v>
      </c>
      <c r="F205" s="12" t="s">
        <v>604</v>
      </c>
      <c r="G205" s="12" t="s">
        <v>47</v>
      </c>
      <c r="H205" s="12">
        <v>3017541620</v>
      </c>
      <c r="I205" s="13">
        <v>29361</v>
      </c>
      <c r="J205" s="12">
        <v>1693</v>
      </c>
      <c r="K205" s="12" t="s">
        <v>175</v>
      </c>
      <c r="L205" s="13">
        <v>40180</v>
      </c>
      <c r="M205" s="19">
        <v>3000000</v>
      </c>
      <c r="N205" s="12" t="s">
        <v>30</v>
      </c>
      <c r="O205" s="12" t="s">
        <v>119</v>
      </c>
      <c r="P205" s="12" t="s">
        <v>605</v>
      </c>
      <c r="Q205" s="12">
        <v>13</v>
      </c>
      <c r="R205" s="14">
        <v>920200256502</v>
      </c>
      <c r="S205" s="12" t="s">
        <v>51</v>
      </c>
      <c r="T205" s="13" t="s">
        <v>34</v>
      </c>
      <c r="U205" s="12" t="s">
        <v>120</v>
      </c>
      <c r="V205" s="12">
        <v>6.96</v>
      </c>
      <c r="W205" s="12">
        <v>0</v>
      </c>
      <c r="X205" s="12"/>
      <c r="Z205" s="15" t="str">
        <f>+VLOOKUP(B205,'ACTIVOS KAL TIRE 2019'!$B:$D,3,0)</f>
        <v>SALAS GOMEZ ANTONIO JAVIER</v>
      </c>
    </row>
    <row r="206" spans="1:26" ht="15" customHeight="1" x14ac:dyDescent="0.35">
      <c r="A206" s="11">
        <f t="shared" si="6"/>
        <v>202</v>
      </c>
      <c r="B206" s="11">
        <v>1082241607</v>
      </c>
      <c r="C206" s="12" t="s">
        <v>606</v>
      </c>
      <c r="D206" s="12" t="s">
        <v>607</v>
      </c>
      <c r="E206" s="18" t="s">
        <v>27</v>
      </c>
      <c r="F206" s="12" t="s">
        <v>608</v>
      </c>
      <c r="G206" s="12" t="s">
        <v>47</v>
      </c>
      <c r="H206" s="12">
        <v>3632085</v>
      </c>
      <c r="I206" s="13">
        <v>31509</v>
      </c>
      <c r="J206" s="12">
        <v>163103</v>
      </c>
      <c r="K206" s="12" t="s">
        <v>203</v>
      </c>
      <c r="L206" s="13">
        <v>43360</v>
      </c>
      <c r="M206" s="19">
        <v>1042000</v>
      </c>
      <c r="N206" s="12" t="s">
        <v>30</v>
      </c>
      <c r="O206" s="12" t="s">
        <v>31</v>
      </c>
      <c r="P206" s="12" t="s">
        <v>446</v>
      </c>
      <c r="Q206" s="12">
        <v>13</v>
      </c>
      <c r="R206" s="14">
        <v>900200446303</v>
      </c>
      <c r="S206" s="12" t="s">
        <v>51</v>
      </c>
      <c r="T206" s="13" t="s">
        <v>34</v>
      </c>
      <c r="U206" s="12"/>
      <c r="V206" s="12">
        <v>6.96</v>
      </c>
      <c r="W206" s="12">
        <v>0</v>
      </c>
      <c r="X206" s="12"/>
      <c r="Z206" s="15" t="str">
        <f>+VLOOKUP(B206,'ACTIVOS KAL TIRE 2019'!$B:$D,3,0)</f>
        <v>SALCEDO CABRERA SERGIO LUIS</v>
      </c>
    </row>
    <row r="207" spans="1:26" ht="15" customHeight="1" x14ac:dyDescent="0.35">
      <c r="A207" s="11">
        <f t="shared" si="6"/>
        <v>203</v>
      </c>
      <c r="B207" s="11">
        <v>84091183</v>
      </c>
      <c r="C207" s="12" t="s">
        <v>102</v>
      </c>
      <c r="D207" s="12" t="s">
        <v>609</v>
      </c>
      <c r="E207" s="18" t="s">
        <v>27</v>
      </c>
      <c r="F207" s="12" t="s">
        <v>610</v>
      </c>
      <c r="G207" s="12" t="s">
        <v>249</v>
      </c>
      <c r="H207" s="12">
        <v>3154388888</v>
      </c>
      <c r="I207" s="13">
        <v>30181</v>
      </c>
      <c r="J207" s="12">
        <v>1634</v>
      </c>
      <c r="K207" s="12" t="s">
        <v>29</v>
      </c>
      <c r="L207" s="13">
        <v>41655</v>
      </c>
      <c r="M207" s="19">
        <v>2205000</v>
      </c>
      <c r="N207" s="12" t="s">
        <v>75</v>
      </c>
      <c r="O207" s="12" t="s">
        <v>31</v>
      </c>
      <c r="P207" s="12" t="s">
        <v>105</v>
      </c>
      <c r="Q207" s="12">
        <v>13</v>
      </c>
      <c r="R207" s="14">
        <v>6140200008068</v>
      </c>
      <c r="S207" s="12" t="s">
        <v>33</v>
      </c>
      <c r="T207" s="13" t="s">
        <v>34</v>
      </c>
      <c r="U207" s="12" t="s">
        <v>35</v>
      </c>
      <c r="V207" s="12">
        <v>6.96</v>
      </c>
      <c r="W207" s="12">
        <v>1</v>
      </c>
      <c r="X207" s="12"/>
      <c r="Z207" s="15" t="str">
        <f>+VLOOKUP(B207,'ACTIVOS KAL TIRE 2019'!$B:$D,3,0)</f>
        <v>SANCHEZ JIMENEZ LUIS CARLOS</v>
      </c>
    </row>
    <row r="208" spans="1:26" ht="15" customHeight="1" x14ac:dyDescent="0.35">
      <c r="A208" s="11">
        <f t="shared" si="6"/>
        <v>204</v>
      </c>
      <c r="B208" s="11">
        <v>63303151</v>
      </c>
      <c r="C208" s="12" t="s">
        <v>71</v>
      </c>
      <c r="D208" s="12" t="s">
        <v>611</v>
      </c>
      <c r="E208" s="18" t="s">
        <v>66</v>
      </c>
      <c r="F208" s="12" t="s">
        <v>612</v>
      </c>
      <c r="G208" s="12" t="s">
        <v>52</v>
      </c>
      <c r="H208" s="12">
        <v>3926707</v>
      </c>
      <c r="I208" s="13">
        <v>22249</v>
      </c>
      <c r="J208" s="12">
        <v>1693</v>
      </c>
      <c r="K208" s="12" t="s">
        <v>175</v>
      </c>
      <c r="L208" s="13">
        <v>40422</v>
      </c>
      <c r="M208" s="19">
        <v>1113000</v>
      </c>
      <c r="N208" s="12" t="s">
        <v>152</v>
      </c>
      <c r="O208" s="12" t="s">
        <v>31</v>
      </c>
      <c r="P208" s="12" t="s">
        <v>613</v>
      </c>
      <c r="Q208" s="12">
        <v>700</v>
      </c>
      <c r="R208" s="14">
        <v>76961988493</v>
      </c>
      <c r="S208" s="12" t="s">
        <v>51</v>
      </c>
      <c r="T208" s="13" t="s">
        <v>34</v>
      </c>
      <c r="U208" s="12" t="s">
        <v>35</v>
      </c>
      <c r="V208" s="12">
        <v>4.3499999999999996</v>
      </c>
      <c r="W208" s="12">
        <v>0</v>
      </c>
      <c r="X208" s="12"/>
      <c r="Z208" s="15" t="e">
        <f>+VLOOKUP(B208,'ACTIVOS KAL TIRE 2019'!$B:$D,3,0)</f>
        <v>#N/A</v>
      </c>
    </row>
    <row r="209" spans="1:26" ht="15" customHeight="1" x14ac:dyDescent="0.35">
      <c r="A209" s="11">
        <f t="shared" si="6"/>
        <v>205</v>
      </c>
      <c r="B209" s="11">
        <v>1143228894</v>
      </c>
      <c r="C209" s="12" t="s">
        <v>52</v>
      </c>
      <c r="D209" s="12" t="s">
        <v>614</v>
      </c>
      <c r="E209" s="18" t="s">
        <v>27</v>
      </c>
      <c r="F209" s="12" t="s">
        <v>615</v>
      </c>
      <c r="G209" s="12" t="s">
        <v>222</v>
      </c>
      <c r="H209" s="12">
        <v>3113346159</v>
      </c>
      <c r="I209" s="13">
        <v>32785</v>
      </c>
      <c r="J209" s="12">
        <v>1618</v>
      </c>
      <c r="K209" s="12" t="s">
        <v>118</v>
      </c>
      <c r="L209" s="13">
        <v>43425</v>
      </c>
      <c r="M209" s="19">
        <v>1000000</v>
      </c>
      <c r="N209" s="12" t="s">
        <v>30</v>
      </c>
      <c r="O209" s="12" t="s">
        <v>31</v>
      </c>
      <c r="P209" s="12" t="s">
        <v>225</v>
      </c>
      <c r="Q209" s="12">
        <v>13</v>
      </c>
      <c r="R209" s="14">
        <v>6140200064095</v>
      </c>
      <c r="S209" s="12" t="s">
        <v>77</v>
      </c>
      <c r="T209" s="13" t="s">
        <v>34</v>
      </c>
      <c r="U209" s="12" t="s">
        <v>35</v>
      </c>
      <c r="V209" s="12">
        <v>6.96</v>
      </c>
      <c r="W209" s="12">
        <v>1</v>
      </c>
      <c r="X209" s="12"/>
      <c r="Z209" s="15" t="str">
        <f>+VLOOKUP(B209,'ACTIVOS KAL TIRE 2019'!$B:$D,3,0)</f>
        <v>SAYAS OSORIO JEFFERSON</v>
      </c>
    </row>
    <row r="210" spans="1:26" ht="15" customHeight="1" x14ac:dyDescent="0.35">
      <c r="A210" s="11">
        <f t="shared" si="6"/>
        <v>206</v>
      </c>
      <c r="B210" s="11">
        <v>1066000645</v>
      </c>
      <c r="C210" s="12" t="s">
        <v>185</v>
      </c>
      <c r="D210" s="12" t="s">
        <v>616</v>
      </c>
      <c r="E210" s="18" t="s">
        <v>27</v>
      </c>
      <c r="F210" s="12" t="s">
        <v>617</v>
      </c>
      <c r="G210" s="12" t="s">
        <v>185</v>
      </c>
      <c r="H210" s="12">
        <v>3007137675</v>
      </c>
      <c r="I210" s="13">
        <v>35714</v>
      </c>
      <c r="J210" s="12">
        <v>1634</v>
      </c>
      <c r="K210" s="12" t="s">
        <v>29</v>
      </c>
      <c r="L210" s="13">
        <v>43389</v>
      </c>
      <c r="M210" s="19">
        <v>828116</v>
      </c>
      <c r="N210" s="12" t="s">
        <v>618</v>
      </c>
      <c r="O210" s="12" t="s">
        <v>41</v>
      </c>
      <c r="P210" s="12" t="s">
        <v>42</v>
      </c>
      <c r="Q210" s="12">
        <v>13</v>
      </c>
      <c r="R210" s="14">
        <v>6140200062784</v>
      </c>
      <c r="S210" s="12" t="s">
        <v>43</v>
      </c>
      <c r="T210" s="13">
        <v>43570</v>
      </c>
      <c r="U210" s="12"/>
      <c r="V210" s="12">
        <v>6.96</v>
      </c>
      <c r="W210" s="12">
        <v>0</v>
      </c>
      <c r="X210" s="12">
        <f ca="1">+DAYS360(L210,$X$3,0)</f>
        <v>2278</v>
      </c>
      <c r="Z210" s="15" t="e">
        <f>+VLOOKUP(B210,'ACTIVOS KAL TIRE 2019'!$B:$D,3,0)</f>
        <v>#N/A</v>
      </c>
    </row>
    <row r="211" spans="1:26" ht="15" customHeight="1" x14ac:dyDescent="0.35">
      <c r="A211" s="11">
        <f t="shared" si="6"/>
        <v>207</v>
      </c>
      <c r="B211" s="11">
        <v>79752570</v>
      </c>
      <c r="C211" s="12" t="s">
        <v>79</v>
      </c>
      <c r="D211" s="12" t="s">
        <v>619</v>
      </c>
      <c r="E211" s="18" t="s">
        <v>27</v>
      </c>
      <c r="F211" s="12" t="s">
        <v>620</v>
      </c>
      <c r="G211" s="12" t="s">
        <v>249</v>
      </c>
      <c r="H211" s="12">
        <v>3143653680</v>
      </c>
      <c r="I211" s="13">
        <v>27198</v>
      </c>
      <c r="J211" s="12">
        <v>163501</v>
      </c>
      <c r="K211" s="12" t="s">
        <v>157</v>
      </c>
      <c r="L211" s="13">
        <v>41655</v>
      </c>
      <c r="M211" s="19">
        <v>2069100</v>
      </c>
      <c r="N211" s="12" t="s">
        <v>61</v>
      </c>
      <c r="O211" s="12" t="s">
        <v>31</v>
      </c>
      <c r="P211" s="12" t="s">
        <v>32</v>
      </c>
      <c r="Q211" s="12">
        <v>13</v>
      </c>
      <c r="R211" s="14">
        <v>3670200277050</v>
      </c>
      <c r="S211" s="12" t="s">
        <v>33</v>
      </c>
      <c r="T211" s="13" t="s">
        <v>34</v>
      </c>
      <c r="U211" s="12" t="s">
        <v>35</v>
      </c>
      <c r="V211" s="12">
        <v>6.96</v>
      </c>
      <c r="W211" s="12">
        <v>1</v>
      </c>
      <c r="X211" s="12"/>
      <c r="Z211" s="15" t="str">
        <f>+VLOOKUP(B211,'ACTIVOS KAL TIRE 2019'!$B:$D,3,0)</f>
        <v>SERRANO URREGO JHON RICHAR</v>
      </c>
    </row>
    <row r="212" spans="1:26" ht="15" customHeight="1" x14ac:dyDescent="0.35">
      <c r="A212" s="11">
        <f t="shared" si="6"/>
        <v>208</v>
      </c>
      <c r="B212" s="11">
        <v>77156839</v>
      </c>
      <c r="C212" s="12" t="s">
        <v>366</v>
      </c>
      <c r="D212" s="12" t="s">
        <v>621</v>
      </c>
      <c r="E212" s="18" t="s">
        <v>27</v>
      </c>
      <c r="F212" s="12" t="s">
        <v>622</v>
      </c>
      <c r="G212" s="12" t="s">
        <v>439</v>
      </c>
      <c r="H212" s="12">
        <v>3103724607</v>
      </c>
      <c r="I212" s="13">
        <v>27046</v>
      </c>
      <c r="J212" s="12">
        <v>1614</v>
      </c>
      <c r="K212" s="12" t="s">
        <v>55</v>
      </c>
      <c r="L212" s="13">
        <v>40163</v>
      </c>
      <c r="M212" s="19">
        <v>2016700</v>
      </c>
      <c r="N212" s="12" t="s">
        <v>152</v>
      </c>
      <c r="O212" s="12" t="s">
        <v>100</v>
      </c>
      <c r="P212" s="12" t="s">
        <v>125</v>
      </c>
      <c r="Q212" s="12">
        <v>13</v>
      </c>
      <c r="R212" s="14">
        <v>6140200014488</v>
      </c>
      <c r="S212" s="12" t="s">
        <v>77</v>
      </c>
      <c r="T212" s="13" t="s">
        <v>34</v>
      </c>
      <c r="U212" s="12" t="s">
        <v>78</v>
      </c>
      <c r="V212" s="12">
        <v>6.96</v>
      </c>
      <c r="W212" s="12">
        <v>1</v>
      </c>
      <c r="X212" s="12"/>
      <c r="Z212" s="15" t="str">
        <f>+VLOOKUP(B212,'ACTIVOS KAL TIRE 2019'!$B:$D,3,0)</f>
        <v>SIERRA MENESES GREGORIO ALBERTO</v>
      </c>
    </row>
    <row r="213" spans="1:26" ht="15" customHeight="1" x14ac:dyDescent="0.35">
      <c r="A213" s="11">
        <f t="shared" si="6"/>
        <v>209</v>
      </c>
      <c r="B213" s="11">
        <v>46384484</v>
      </c>
      <c r="C213" s="12" t="s">
        <v>144</v>
      </c>
      <c r="D213" s="12" t="s">
        <v>623</v>
      </c>
      <c r="E213" s="18" t="s">
        <v>27</v>
      </c>
      <c r="F213" s="12" t="s">
        <v>624</v>
      </c>
      <c r="G213" s="12" t="s">
        <v>102</v>
      </c>
      <c r="H213" s="12">
        <v>3175860348</v>
      </c>
      <c r="I213" s="13">
        <v>30423</v>
      </c>
      <c r="J213" s="12">
        <v>1634</v>
      </c>
      <c r="K213" s="12" t="s">
        <v>29</v>
      </c>
      <c r="L213" s="13">
        <v>41219</v>
      </c>
      <c r="M213" s="19">
        <v>5099100</v>
      </c>
      <c r="N213" s="12" t="s">
        <v>61</v>
      </c>
      <c r="O213" s="12" t="s">
        <v>100</v>
      </c>
      <c r="P213" s="12" t="s">
        <v>101</v>
      </c>
      <c r="Q213" s="12">
        <v>13</v>
      </c>
      <c r="R213" s="14">
        <v>870200163812</v>
      </c>
      <c r="S213" s="12" t="s">
        <v>77</v>
      </c>
      <c r="T213" s="13" t="s">
        <v>34</v>
      </c>
      <c r="U213" s="12" t="s">
        <v>35</v>
      </c>
      <c r="V213" s="12">
        <v>6.96</v>
      </c>
      <c r="W213" s="12">
        <v>0</v>
      </c>
      <c r="X213" s="12"/>
      <c r="Z213" s="15" t="str">
        <f>+VLOOKUP(B213,'ACTIVOS KAL TIRE 2019'!$B:$D,3,0)</f>
        <v>SOLANO FIGUEROA JESSICA ALEJANDRA</v>
      </c>
    </row>
    <row r="214" spans="1:26" ht="15" customHeight="1" x14ac:dyDescent="0.35">
      <c r="A214" s="11">
        <f t="shared" si="6"/>
        <v>210</v>
      </c>
      <c r="B214" s="11">
        <v>78698370</v>
      </c>
      <c r="C214" s="12" t="s">
        <v>625</v>
      </c>
      <c r="D214" s="12" t="s">
        <v>626</v>
      </c>
      <c r="E214" s="18" t="s">
        <v>27</v>
      </c>
      <c r="F214" s="12" t="s">
        <v>627</v>
      </c>
      <c r="G214" s="12" t="s">
        <v>47</v>
      </c>
      <c r="H214" s="12">
        <v>3929617</v>
      </c>
      <c r="I214" s="13">
        <v>25035</v>
      </c>
      <c r="J214" s="12">
        <v>1693</v>
      </c>
      <c r="K214" s="12" t="s">
        <v>175</v>
      </c>
      <c r="L214" s="13">
        <v>40725</v>
      </c>
      <c r="M214" s="19">
        <v>5700000</v>
      </c>
      <c r="N214" s="12" t="s">
        <v>49</v>
      </c>
      <c r="O214" s="12" t="s">
        <v>100</v>
      </c>
      <c r="P214" s="12" t="s">
        <v>628</v>
      </c>
      <c r="Q214" s="12">
        <v>13</v>
      </c>
      <c r="R214" s="14">
        <v>920200238179</v>
      </c>
      <c r="S214" s="12" t="s">
        <v>51</v>
      </c>
      <c r="T214" s="13" t="s">
        <v>34</v>
      </c>
      <c r="U214" s="12" t="s">
        <v>120</v>
      </c>
      <c r="V214" s="12">
        <v>6.96</v>
      </c>
      <c r="W214" s="12">
        <v>0</v>
      </c>
      <c r="X214" s="12"/>
      <c r="Z214" s="15" t="str">
        <f>+VLOOKUP(B214,'ACTIVOS KAL TIRE 2019'!$B:$D,3,0)</f>
        <v>SOLERA COGOLLO CARMELO</v>
      </c>
    </row>
    <row r="215" spans="1:26" ht="15" customHeight="1" x14ac:dyDescent="0.35">
      <c r="A215" s="11">
        <f t="shared" si="6"/>
        <v>211</v>
      </c>
      <c r="B215" s="11">
        <v>84095827</v>
      </c>
      <c r="C215" s="12" t="s">
        <v>102</v>
      </c>
      <c r="D215" s="12" t="s">
        <v>629</v>
      </c>
      <c r="E215" s="18" t="s">
        <v>27</v>
      </c>
      <c r="F215" s="12" t="s">
        <v>630</v>
      </c>
      <c r="G215" s="12" t="s">
        <v>102</v>
      </c>
      <c r="H215" s="12">
        <v>3107415099</v>
      </c>
      <c r="I215" s="13">
        <v>31205</v>
      </c>
      <c r="J215" s="12">
        <v>1618</v>
      </c>
      <c r="K215" s="12" t="s">
        <v>118</v>
      </c>
      <c r="L215" s="13">
        <v>40400</v>
      </c>
      <c r="M215" s="19">
        <v>1779000</v>
      </c>
      <c r="N215" s="12" t="s">
        <v>75</v>
      </c>
      <c r="O215" s="12" t="s">
        <v>31</v>
      </c>
      <c r="P215" s="12" t="s">
        <v>125</v>
      </c>
      <c r="Q215" s="12">
        <v>13</v>
      </c>
      <c r="R215" s="14">
        <v>260200199646</v>
      </c>
      <c r="S215" s="12" t="s">
        <v>33</v>
      </c>
      <c r="T215" s="13" t="s">
        <v>34</v>
      </c>
      <c r="U215" s="12" t="s">
        <v>120</v>
      </c>
      <c r="V215" s="12">
        <v>6.96</v>
      </c>
      <c r="W215" s="12">
        <v>1</v>
      </c>
      <c r="X215" s="12"/>
      <c r="Z215" s="15" t="str">
        <f>+VLOOKUP(B215,'ACTIVOS KAL TIRE 2019'!$B:$D,3,0)</f>
        <v>SOSA MEDINA BREINER FREISER</v>
      </c>
    </row>
    <row r="216" spans="1:26" ht="15" hidden="1" customHeight="1" x14ac:dyDescent="0.35">
      <c r="A216" s="11">
        <f t="shared" si="6"/>
        <v>212</v>
      </c>
      <c r="B216" s="11">
        <v>1064114354</v>
      </c>
      <c r="C216" s="12" t="s">
        <v>163</v>
      </c>
      <c r="D216" s="12" t="s">
        <v>631</v>
      </c>
      <c r="E216" s="18" t="s">
        <v>27</v>
      </c>
      <c r="F216" s="12" t="s">
        <v>632</v>
      </c>
      <c r="G216" s="12" t="s">
        <v>114</v>
      </c>
      <c r="H216" s="12">
        <v>3128509853</v>
      </c>
      <c r="I216" s="13">
        <v>34274</v>
      </c>
      <c r="J216" s="12">
        <v>1614</v>
      </c>
      <c r="K216" s="12" t="s">
        <v>55</v>
      </c>
      <c r="L216" s="13">
        <v>43483</v>
      </c>
      <c r="M216" s="19">
        <v>828116</v>
      </c>
      <c r="N216" s="12" t="s">
        <v>61</v>
      </c>
      <c r="O216" s="12" t="s">
        <v>41</v>
      </c>
      <c r="P216" s="12" t="s">
        <v>42</v>
      </c>
      <c r="Q216" s="12">
        <v>13</v>
      </c>
      <c r="R216" s="14">
        <v>6140200066595</v>
      </c>
      <c r="S216" s="12" t="s">
        <v>43</v>
      </c>
      <c r="T216" s="13">
        <v>43663</v>
      </c>
      <c r="U216" s="12"/>
      <c r="V216" s="12">
        <v>6.96</v>
      </c>
      <c r="W216" s="12">
        <v>0</v>
      </c>
      <c r="X216" s="12">
        <f ca="1">+DAYS360(L216,$X$3,0)</f>
        <v>2186</v>
      </c>
      <c r="Z216" s="15" t="e">
        <f>+VLOOKUP(B216,'ACTIVOS KAL TIRE 2019'!$B:$D,3,0)</f>
        <v>#N/A</v>
      </c>
    </row>
    <row r="217" spans="1:26" ht="15" customHeight="1" x14ac:dyDescent="0.35">
      <c r="A217" s="11">
        <f t="shared" si="6"/>
        <v>213</v>
      </c>
      <c r="B217" s="11">
        <v>1067722468</v>
      </c>
      <c r="C217" s="12" t="s">
        <v>366</v>
      </c>
      <c r="D217" s="12" t="s">
        <v>633</v>
      </c>
      <c r="E217" s="18" t="s">
        <v>27</v>
      </c>
      <c r="F217" s="12" t="s">
        <v>634</v>
      </c>
      <c r="G217" s="12" t="s">
        <v>439</v>
      </c>
      <c r="H217" s="12">
        <v>3202721508</v>
      </c>
      <c r="I217" s="13">
        <v>33774</v>
      </c>
      <c r="J217" s="12">
        <v>1618</v>
      </c>
      <c r="K217" s="12" t="s">
        <v>118</v>
      </c>
      <c r="L217" s="13">
        <v>42385</v>
      </c>
      <c r="M217" s="19">
        <v>1356000</v>
      </c>
      <c r="N217" s="12" t="s">
        <v>75</v>
      </c>
      <c r="O217" s="12" t="s">
        <v>31</v>
      </c>
      <c r="P217" s="12" t="s">
        <v>225</v>
      </c>
      <c r="Q217" s="12">
        <v>13</v>
      </c>
      <c r="R217" s="14">
        <v>6140200024560</v>
      </c>
      <c r="S217" s="12" t="s">
        <v>77</v>
      </c>
      <c r="T217" s="13" t="s">
        <v>34</v>
      </c>
      <c r="U217" s="12" t="s">
        <v>35</v>
      </c>
      <c r="V217" s="12">
        <v>6.96</v>
      </c>
      <c r="W217" s="12">
        <v>1</v>
      </c>
      <c r="X217" s="12"/>
      <c r="Z217" s="15" t="str">
        <f>+VLOOKUP(B217,'ACTIVOS KAL TIRE 2019'!$B:$D,3,0)</f>
        <v>STEVENSON ZULETA IVAN FELIPE</v>
      </c>
    </row>
    <row r="218" spans="1:26" ht="15" customHeight="1" x14ac:dyDescent="0.35">
      <c r="A218" s="11">
        <f t="shared" si="6"/>
        <v>214</v>
      </c>
      <c r="B218" s="11">
        <v>84095707</v>
      </c>
      <c r="C218" s="12" t="s">
        <v>102</v>
      </c>
      <c r="D218" s="12" t="s">
        <v>635</v>
      </c>
      <c r="E218" s="18" t="s">
        <v>27</v>
      </c>
      <c r="F218" s="12" t="s">
        <v>636</v>
      </c>
      <c r="G218" s="12" t="s">
        <v>637</v>
      </c>
      <c r="H218" s="12">
        <v>3014549641</v>
      </c>
      <c r="I218" s="13">
        <v>31088</v>
      </c>
      <c r="J218" s="12">
        <v>1614</v>
      </c>
      <c r="K218" s="12" t="s">
        <v>55</v>
      </c>
      <c r="L218" s="13">
        <v>42298</v>
      </c>
      <c r="M218" s="19">
        <v>2400000</v>
      </c>
      <c r="N218" s="12" t="s">
        <v>75</v>
      </c>
      <c r="O218" s="12" t="s">
        <v>62</v>
      </c>
      <c r="P218" s="12" t="s">
        <v>638</v>
      </c>
      <c r="Q218" s="12">
        <v>13</v>
      </c>
      <c r="R218" s="14">
        <v>260200135848</v>
      </c>
      <c r="S218" s="12" t="s">
        <v>33</v>
      </c>
      <c r="T218" s="13" t="s">
        <v>34</v>
      </c>
      <c r="U218" s="12" t="s">
        <v>35</v>
      </c>
      <c r="V218" s="12">
        <v>6.96</v>
      </c>
      <c r="W218" s="12">
        <v>1</v>
      </c>
      <c r="X218" s="12"/>
      <c r="Z218" s="15" t="str">
        <f>+VLOOKUP(B218,'ACTIVOS KAL TIRE 2019'!$B:$D,3,0)</f>
        <v>SUAREZ LEVETTE SORMELIS XAVIER</v>
      </c>
    </row>
    <row r="219" spans="1:26" ht="15" customHeight="1" x14ac:dyDescent="0.35">
      <c r="A219" s="11">
        <f t="shared" si="6"/>
        <v>215</v>
      </c>
      <c r="B219" s="19">
        <v>73377036</v>
      </c>
      <c r="C219" s="12" t="s">
        <v>271</v>
      </c>
      <c r="D219" s="12" t="s">
        <v>639</v>
      </c>
      <c r="E219" s="18" t="s">
        <v>27</v>
      </c>
      <c r="F219" s="12" t="s">
        <v>640</v>
      </c>
      <c r="G219" s="12" t="s">
        <v>271</v>
      </c>
      <c r="H219" s="12">
        <v>3135476056</v>
      </c>
      <c r="I219" s="13">
        <v>28293</v>
      </c>
      <c r="J219" s="12">
        <v>1634</v>
      </c>
      <c r="K219" s="12" t="s">
        <v>29</v>
      </c>
      <c r="L219" s="13">
        <v>43347</v>
      </c>
      <c r="M219" s="19">
        <v>1785800</v>
      </c>
      <c r="N219" s="12" t="s">
        <v>641</v>
      </c>
      <c r="O219" s="12" t="s">
        <v>31</v>
      </c>
      <c r="P219" s="12" t="s">
        <v>125</v>
      </c>
      <c r="Q219" s="12">
        <v>13</v>
      </c>
      <c r="R219" s="14">
        <v>7190200238784</v>
      </c>
      <c r="S219" s="12"/>
      <c r="T219" s="13" t="s">
        <v>34</v>
      </c>
      <c r="U219" s="12"/>
      <c r="V219" s="12">
        <v>6.96</v>
      </c>
      <c r="W219" s="12">
        <v>1</v>
      </c>
      <c r="X219" s="12"/>
      <c r="Z219" s="15" t="str">
        <f>+VLOOKUP(B219,'ACTIVOS KAL TIRE 2019'!$B:$D,3,0)</f>
        <v>TABOADA BETANCOURT JOSE JAIRO</v>
      </c>
    </row>
    <row r="220" spans="1:26" ht="15" customHeight="1" x14ac:dyDescent="0.35">
      <c r="A220" s="11">
        <f t="shared" si="6"/>
        <v>216</v>
      </c>
      <c r="B220" s="11">
        <v>55224219</v>
      </c>
      <c r="C220" s="12" t="s">
        <v>52</v>
      </c>
      <c r="D220" s="12" t="s">
        <v>642</v>
      </c>
      <c r="E220" s="18" t="s">
        <v>66</v>
      </c>
      <c r="F220" s="12" t="s">
        <v>643</v>
      </c>
      <c r="G220" s="12" t="s">
        <v>52</v>
      </c>
      <c r="H220" s="12">
        <v>3621739</v>
      </c>
      <c r="I220" s="13">
        <v>30715</v>
      </c>
      <c r="J220" s="12">
        <v>1694</v>
      </c>
      <c r="K220" s="12" t="s">
        <v>68</v>
      </c>
      <c r="L220" s="13">
        <v>40787</v>
      </c>
      <c r="M220" s="19">
        <v>2200000</v>
      </c>
      <c r="N220" s="12" t="s">
        <v>49</v>
      </c>
      <c r="O220" s="12" t="s">
        <v>62</v>
      </c>
      <c r="P220" s="12" t="s">
        <v>644</v>
      </c>
      <c r="Q220" s="12">
        <v>13</v>
      </c>
      <c r="R220" s="14">
        <v>920200239920</v>
      </c>
      <c r="S220" s="12" t="s">
        <v>51</v>
      </c>
      <c r="T220" s="13" t="s">
        <v>34</v>
      </c>
      <c r="U220" s="12" t="s">
        <v>35</v>
      </c>
      <c r="V220" s="12">
        <v>4.3499999999999996</v>
      </c>
      <c r="W220" s="12">
        <v>0</v>
      </c>
      <c r="X220" s="12"/>
      <c r="Z220" s="15" t="str">
        <f>+VLOOKUP(B220,'ACTIVOS KAL TIRE 2019'!$B:$D,3,0)</f>
        <v>TOCORA ANDRADE LILIBETH MARIA</v>
      </c>
    </row>
    <row r="221" spans="1:26" ht="15" customHeight="1" x14ac:dyDescent="0.35">
      <c r="A221" s="11">
        <f t="shared" si="6"/>
        <v>217</v>
      </c>
      <c r="B221" s="11">
        <v>1065817475</v>
      </c>
      <c r="C221" s="12" t="s">
        <v>74</v>
      </c>
      <c r="D221" s="12" t="s">
        <v>645</v>
      </c>
      <c r="E221" s="18" t="s">
        <v>27</v>
      </c>
      <c r="F221" s="12" t="s">
        <v>646</v>
      </c>
      <c r="G221" s="12" t="s">
        <v>74</v>
      </c>
      <c r="H221" s="12">
        <v>3006473204</v>
      </c>
      <c r="I221" s="13">
        <v>34926</v>
      </c>
      <c r="J221" s="12">
        <v>1614</v>
      </c>
      <c r="K221" s="12" t="s">
        <v>55</v>
      </c>
      <c r="L221" s="13">
        <v>43455</v>
      </c>
      <c r="M221" s="19">
        <v>856000</v>
      </c>
      <c r="N221" s="12" t="s">
        <v>75</v>
      </c>
      <c r="O221" s="12" t="s">
        <v>31</v>
      </c>
      <c r="P221" s="12" t="s">
        <v>225</v>
      </c>
      <c r="Q221" s="12">
        <v>13</v>
      </c>
      <c r="R221" s="14">
        <v>5100200313083</v>
      </c>
      <c r="S221" s="12" t="s">
        <v>77</v>
      </c>
      <c r="T221" s="13" t="s">
        <v>34</v>
      </c>
      <c r="U221" s="12"/>
      <c r="V221" s="12">
        <v>6.96</v>
      </c>
      <c r="W221" s="12">
        <v>1</v>
      </c>
      <c r="X221" s="12"/>
      <c r="Z221" s="15" t="str">
        <f>+VLOOKUP(B221,'ACTIVOS KAL TIRE 2019'!$B:$D,3,0)</f>
        <v>TORRES CUELLO ANDRES SEBASTIAN</v>
      </c>
    </row>
    <row r="222" spans="1:26" ht="15" customHeight="1" x14ac:dyDescent="0.35">
      <c r="A222" s="11">
        <f t="shared" si="6"/>
        <v>218</v>
      </c>
      <c r="B222" s="11">
        <v>1064109353</v>
      </c>
      <c r="C222" s="12" t="s">
        <v>647</v>
      </c>
      <c r="D222" s="12" t="s">
        <v>648</v>
      </c>
      <c r="E222" s="18" t="s">
        <v>27</v>
      </c>
      <c r="F222" s="12" t="s">
        <v>649</v>
      </c>
      <c r="G222" s="12" t="s">
        <v>114</v>
      </c>
      <c r="H222" s="12">
        <v>3126833129</v>
      </c>
      <c r="I222" s="13">
        <v>32534</v>
      </c>
      <c r="J222" s="12">
        <v>1634</v>
      </c>
      <c r="K222" s="12" t="s">
        <v>29</v>
      </c>
      <c r="L222" s="13">
        <v>41655</v>
      </c>
      <c r="M222" s="19">
        <v>1785800</v>
      </c>
      <c r="N222" s="12" t="s">
        <v>30</v>
      </c>
      <c r="O222" s="12" t="s">
        <v>31</v>
      </c>
      <c r="P222" s="12" t="s">
        <v>125</v>
      </c>
      <c r="Q222" s="12">
        <v>13</v>
      </c>
      <c r="R222" s="14">
        <v>6140200008258</v>
      </c>
      <c r="S222" s="12" t="s">
        <v>77</v>
      </c>
      <c r="T222" s="13" t="s">
        <v>34</v>
      </c>
      <c r="U222" s="12" t="s">
        <v>35</v>
      </c>
      <c r="V222" s="12">
        <v>6.96</v>
      </c>
      <c r="W222" s="12">
        <v>1</v>
      </c>
      <c r="X222" s="12"/>
      <c r="Z222" s="15" t="e">
        <f>+VLOOKUP(B222,'ACTIVOS KAL TIRE 2019'!$B:$D,3,0)</f>
        <v>#N/A</v>
      </c>
    </row>
    <row r="223" spans="1:26" ht="15" customHeight="1" x14ac:dyDescent="0.35">
      <c r="A223" s="11">
        <f t="shared" si="6"/>
        <v>219</v>
      </c>
      <c r="B223" s="11">
        <v>1143225701</v>
      </c>
      <c r="C223" s="12" t="s">
        <v>52</v>
      </c>
      <c r="D223" s="12" t="s">
        <v>650</v>
      </c>
      <c r="E223" s="18" t="s">
        <v>27</v>
      </c>
      <c r="F223" s="12" t="s">
        <v>651</v>
      </c>
      <c r="G223" s="12" t="s">
        <v>52</v>
      </c>
      <c r="H223" s="12">
        <v>3116138273</v>
      </c>
      <c r="I223" s="13">
        <v>32600</v>
      </c>
      <c r="J223" s="12">
        <v>1694</v>
      </c>
      <c r="K223" s="12" t="s">
        <v>68</v>
      </c>
      <c r="L223" s="13">
        <v>42675</v>
      </c>
      <c r="M223" s="19">
        <v>3000000</v>
      </c>
      <c r="N223" s="12" t="s">
        <v>115</v>
      </c>
      <c r="O223" s="12" t="s">
        <v>62</v>
      </c>
      <c r="P223" s="12" t="s">
        <v>297</v>
      </c>
      <c r="Q223" s="12">
        <v>13</v>
      </c>
      <c r="R223" s="14">
        <v>4300200169243</v>
      </c>
      <c r="S223" s="12" t="s">
        <v>51</v>
      </c>
      <c r="T223" s="13" t="s">
        <v>34</v>
      </c>
      <c r="U223" s="12" t="s">
        <v>35</v>
      </c>
      <c r="V223" s="12">
        <v>4.3499999999999996</v>
      </c>
      <c r="W223" s="12">
        <v>0</v>
      </c>
      <c r="X223" s="12"/>
      <c r="Z223" s="15" t="str">
        <f>+VLOOKUP(B223,'ACTIVOS KAL TIRE 2019'!$B:$D,3,0)</f>
        <v>TORRES RIOS RODOLFO ANDRES</v>
      </c>
    </row>
    <row r="224" spans="1:26" ht="15" customHeight="1" x14ac:dyDescent="0.35">
      <c r="A224" s="11">
        <f t="shared" si="6"/>
        <v>220</v>
      </c>
      <c r="B224" s="11">
        <v>1140820076</v>
      </c>
      <c r="C224" s="12" t="s">
        <v>52</v>
      </c>
      <c r="D224" s="12" t="s">
        <v>652</v>
      </c>
      <c r="E224" s="18" t="s">
        <v>27</v>
      </c>
      <c r="F224" s="12" t="s">
        <v>653</v>
      </c>
      <c r="G224" s="12" t="s">
        <v>96</v>
      </c>
      <c r="H224" s="12">
        <v>3166471148</v>
      </c>
      <c r="I224" s="13">
        <v>32404</v>
      </c>
      <c r="J224" s="12">
        <v>167005</v>
      </c>
      <c r="K224" s="12" t="s">
        <v>460</v>
      </c>
      <c r="L224" s="13">
        <v>43252</v>
      </c>
      <c r="M224" s="19">
        <v>2100000</v>
      </c>
      <c r="N224" s="12" t="s">
        <v>49</v>
      </c>
      <c r="O224" s="12" t="s">
        <v>62</v>
      </c>
      <c r="P224" s="12" t="s">
        <v>82</v>
      </c>
      <c r="Q224" s="12">
        <v>13</v>
      </c>
      <c r="R224" s="14">
        <v>8050200504735</v>
      </c>
      <c r="S224" s="12" t="s">
        <v>129</v>
      </c>
      <c r="T224" s="13" t="s">
        <v>34</v>
      </c>
      <c r="U224" s="12" t="s">
        <v>78</v>
      </c>
      <c r="V224" s="12">
        <v>6.96</v>
      </c>
      <c r="W224" s="12">
        <v>0</v>
      </c>
      <c r="X224" s="12"/>
      <c r="Z224" s="15" t="str">
        <f>+VLOOKUP(B224,'ACTIVOS KAL TIRE 2019'!$B:$D,3,0)</f>
        <v>TORRES SALAMANCA EDGAR RICARDO</v>
      </c>
    </row>
    <row r="225" spans="1:26" ht="15" customHeight="1" x14ac:dyDescent="0.35">
      <c r="A225" s="11">
        <f t="shared" si="6"/>
        <v>221</v>
      </c>
      <c r="B225" s="11">
        <v>91257672</v>
      </c>
      <c r="C225" s="12" t="s">
        <v>71</v>
      </c>
      <c r="D225" s="12" t="s">
        <v>654</v>
      </c>
      <c r="E225" s="18" t="s">
        <v>27</v>
      </c>
      <c r="F225" s="12" t="s">
        <v>655</v>
      </c>
      <c r="G225" s="12" t="s">
        <v>39</v>
      </c>
      <c r="H225" s="12">
        <v>3206741680</v>
      </c>
      <c r="I225" s="13">
        <v>25126</v>
      </c>
      <c r="J225" s="12">
        <v>1618</v>
      </c>
      <c r="K225" s="12" t="s">
        <v>118</v>
      </c>
      <c r="L225" s="13">
        <v>40360</v>
      </c>
      <c r="M225" s="19">
        <v>2016700</v>
      </c>
      <c r="N225" s="12" t="s">
        <v>30</v>
      </c>
      <c r="O225" s="12" t="s">
        <v>100</v>
      </c>
      <c r="P225" s="12" t="s">
        <v>105</v>
      </c>
      <c r="Q225" s="12">
        <v>13</v>
      </c>
      <c r="R225" s="14">
        <v>5100200100241</v>
      </c>
      <c r="S225" s="12" t="s">
        <v>77</v>
      </c>
      <c r="T225" s="13" t="s">
        <v>34</v>
      </c>
      <c r="U225" s="12" t="s">
        <v>120</v>
      </c>
      <c r="V225" s="12">
        <v>6.96</v>
      </c>
      <c r="W225" s="12">
        <v>1</v>
      </c>
      <c r="X225" s="12"/>
      <c r="Z225" s="15" t="str">
        <f>+VLOOKUP(B225,'ACTIVOS KAL TIRE 2019'!$B:$D,3,0)</f>
        <v>TOSCANO NINO LUIS ALEJANDRO</v>
      </c>
    </row>
    <row r="226" spans="1:26" ht="15" customHeight="1" x14ac:dyDescent="0.35">
      <c r="A226" s="11">
        <f t="shared" si="6"/>
        <v>222</v>
      </c>
      <c r="B226" s="11">
        <v>1098686611</v>
      </c>
      <c r="C226" s="12" t="s">
        <v>71</v>
      </c>
      <c r="D226" s="12" t="s">
        <v>656</v>
      </c>
      <c r="E226" s="18" t="s">
        <v>27</v>
      </c>
      <c r="F226" s="12" t="s">
        <v>657</v>
      </c>
      <c r="G226" s="12" t="s">
        <v>114</v>
      </c>
      <c r="H226" s="12">
        <v>3182803100</v>
      </c>
      <c r="I226" s="13">
        <v>32987</v>
      </c>
      <c r="J226" s="12">
        <v>1618</v>
      </c>
      <c r="K226" s="12" t="s">
        <v>118</v>
      </c>
      <c r="L226" s="13">
        <v>43378</v>
      </c>
      <c r="M226" s="19">
        <v>828116</v>
      </c>
      <c r="N226" s="12" t="s">
        <v>30</v>
      </c>
      <c r="O226" s="12" t="s">
        <v>41</v>
      </c>
      <c r="P226" s="12" t="s">
        <v>42</v>
      </c>
      <c r="Q226" s="12">
        <v>13</v>
      </c>
      <c r="R226" s="14">
        <v>6140200061935</v>
      </c>
      <c r="S226" s="12" t="s">
        <v>43</v>
      </c>
      <c r="T226" s="13">
        <v>43559</v>
      </c>
      <c r="U226" s="12"/>
      <c r="V226" s="12">
        <v>6.96</v>
      </c>
      <c r="W226" s="12">
        <v>0</v>
      </c>
      <c r="X226" s="12">
        <f ca="1">+DAYS360(L226,$X$3,0)</f>
        <v>2289</v>
      </c>
      <c r="Z226" s="15" t="e">
        <f>+VLOOKUP(B226,'ACTIVOS KAL TIRE 2019'!$B:$D,3,0)</f>
        <v>#N/A</v>
      </c>
    </row>
    <row r="227" spans="1:26" ht="15" hidden="1" customHeight="1" x14ac:dyDescent="0.35">
      <c r="A227" s="11">
        <f t="shared" si="6"/>
        <v>223</v>
      </c>
      <c r="B227" s="11">
        <v>1064109219</v>
      </c>
      <c r="C227" s="12" t="s">
        <v>163</v>
      </c>
      <c r="D227" s="12" t="s">
        <v>658</v>
      </c>
      <c r="E227" s="18" t="s">
        <v>27</v>
      </c>
      <c r="F227" s="12" t="s">
        <v>659</v>
      </c>
      <c r="G227" s="12" t="s">
        <v>114</v>
      </c>
      <c r="H227" s="12">
        <v>3117196710</v>
      </c>
      <c r="I227" s="13">
        <v>32129</v>
      </c>
      <c r="J227" s="12">
        <v>1614</v>
      </c>
      <c r="K227" s="12" t="s">
        <v>55</v>
      </c>
      <c r="L227" s="13">
        <v>43474</v>
      </c>
      <c r="M227" s="19">
        <v>1779000</v>
      </c>
      <c r="N227" s="12" t="s">
        <v>30</v>
      </c>
      <c r="O227" s="12" t="s">
        <v>31</v>
      </c>
      <c r="P227" s="12" t="s">
        <v>125</v>
      </c>
      <c r="Q227" s="12">
        <v>13</v>
      </c>
      <c r="R227" s="14">
        <v>6140200066322</v>
      </c>
      <c r="S227" s="12" t="s">
        <v>77</v>
      </c>
      <c r="T227" s="13" t="s">
        <v>34</v>
      </c>
      <c r="U227" s="12" t="s">
        <v>35</v>
      </c>
      <c r="V227" s="12">
        <v>6.96</v>
      </c>
      <c r="W227" s="12">
        <v>1</v>
      </c>
      <c r="X227" s="12"/>
      <c r="Z227" s="15" t="str">
        <f>+VLOOKUP(B227,'ACTIVOS KAL TIRE 2019'!$B:$D,3,0)</f>
        <v>URSOLA ORTEGA ANDRES FELIPE</v>
      </c>
    </row>
    <row r="228" spans="1:26" ht="15" customHeight="1" x14ac:dyDescent="0.35">
      <c r="A228" s="11">
        <f t="shared" si="6"/>
        <v>224</v>
      </c>
      <c r="B228" s="11">
        <v>15171905</v>
      </c>
      <c r="C228" s="12" t="s">
        <v>74</v>
      </c>
      <c r="D228" s="12" t="s">
        <v>660</v>
      </c>
      <c r="E228" s="18" t="s">
        <v>27</v>
      </c>
      <c r="F228" s="12" t="s">
        <v>661</v>
      </c>
      <c r="G228" s="12" t="s">
        <v>74</v>
      </c>
      <c r="H228" s="12">
        <v>3216913689</v>
      </c>
      <c r="I228" s="13">
        <v>29622</v>
      </c>
      <c r="J228" s="12">
        <v>1634</v>
      </c>
      <c r="K228" s="12" t="s">
        <v>29</v>
      </c>
      <c r="L228" s="13">
        <v>41671</v>
      </c>
      <c r="M228" s="19">
        <v>1785800</v>
      </c>
      <c r="N228" s="12" t="s">
        <v>30</v>
      </c>
      <c r="O228" s="12" t="s">
        <v>31</v>
      </c>
      <c r="P228" s="12" t="s">
        <v>125</v>
      </c>
      <c r="Q228" s="12">
        <v>13</v>
      </c>
      <c r="R228" s="14">
        <v>9400200278609</v>
      </c>
      <c r="S228" s="12" t="s">
        <v>77</v>
      </c>
      <c r="T228" s="13" t="s">
        <v>34</v>
      </c>
      <c r="U228" s="12" t="s">
        <v>35</v>
      </c>
      <c r="V228" s="12">
        <v>6.96</v>
      </c>
      <c r="W228" s="12">
        <v>1</v>
      </c>
      <c r="X228" s="12"/>
      <c r="Z228" s="15" t="str">
        <f>+VLOOKUP(B228,'ACTIVOS KAL TIRE 2019'!$B:$D,3,0)</f>
        <v>VANEGAS GUTIERREZ JOSE ANGEL</v>
      </c>
    </row>
    <row r="229" spans="1:26" ht="15" customHeight="1" x14ac:dyDescent="0.35">
      <c r="A229" s="11">
        <f t="shared" si="6"/>
        <v>225</v>
      </c>
      <c r="B229" s="11">
        <v>1064116533</v>
      </c>
      <c r="C229" s="12" t="s">
        <v>163</v>
      </c>
      <c r="D229" s="12" t="s">
        <v>662</v>
      </c>
      <c r="E229" s="18" t="s">
        <v>27</v>
      </c>
      <c r="F229" s="12" t="s">
        <v>663</v>
      </c>
      <c r="G229" s="12" t="s">
        <v>114</v>
      </c>
      <c r="H229" s="12">
        <v>3007160835</v>
      </c>
      <c r="I229" s="13">
        <v>34790</v>
      </c>
      <c r="J229" s="12">
        <v>1634</v>
      </c>
      <c r="K229" s="12" t="s">
        <v>29</v>
      </c>
      <c r="L229" s="13">
        <v>43360</v>
      </c>
      <c r="M229" s="19">
        <v>828116</v>
      </c>
      <c r="N229" s="12" t="s">
        <v>30</v>
      </c>
      <c r="O229" s="12" t="s">
        <v>41</v>
      </c>
      <c r="P229" s="12" t="s">
        <v>42</v>
      </c>
      <c r="Q229" s="12">
        <v>13</v>
      </c>
      <c r="R229" s="14">
        <v>6140200061877</v>
      </c>
      <c r="S229" s="12" t="s">
        <v>43</v>
      </c>
      <c r="T229" s="13">
        <v>43540</v>
      </c>
      <c r="U229" s="12"/>
      <c r="V229" s="12">
        <v>6.96</v>
      </c>
      <c r="W229" s="12">
        <v>0</v>
      </c>
      <c r="X229" s="12">
        <f ca="1">+DAYS360(L229,$X$3,0)</f>
        <v>2307</v>
      </c>
      <c r="Z229" s="15" t="e">
        <f>+VLOOKUP(B229,'ACTIVOS KAL TIRE 2019'!$B:$D,3,0)</f>
        <v>#N/A</v>
      </c>
    </row>
    <row r="230" spans="1:26" ht="15" customHeight="1" x14ac:dyDescent="0.35">
      <c r="A230" s="11">
        <f t="shared" si="6"/>
        <v>226</v>
      </c>
      <c r="B230" s="11">
        <v>7602443</v>
      </c>
      <c r="C230" s="12" t="s">
        <v>96</v>
      </c>
      <c r="D230" s="12" t="s">
        <v>664</v>
      </c>
      <c r="E230" s="18" t="s">
        <v>27</v>
      </c>
      <c r="F230" s="12" t="s">
        <v>665</v>
      </c>
      <c r="G230" s="12" t="s">
        <v>47</v>
      </c>
      <c r="H230" s="12">
        <v>3006188619</v>
      </c>
      <c r="I230" s="13">
        <v>29175</v>
      </c>
      <c r="J230" s="12">
        <v>163103</v>
      </c>
      <c r="K230" s="12" t="s">
        <v>203</v>
      </c>
      <c r="L230" s="13">
        <v>43360</v>
      </c>
      <c r="M230" s="19">
        <v>1042000</v>
      </c>
      <c r="N230" s="12" t="s">
        <v>152</v>
      </c>
      <c r="O230" s="12" t="s">
        <v>100</v>
      </c>
      <c r="P230" s="12" t="s">
        <v>204</v>
      </c>
      <c r="Q230" s="12">
        <v>13</v>
      </c>
      <c r="R230" s="14">
        <v>9020200094622</v>
      </c>
      <c r="S230" s="12" t="s">
        <v>51</v>
      </c>
      <c r="T230" s="13" t="s">
        <v>34</v>
      </c>
      <c r="U230" s="12"/>
      <c r="V230" s="12">
        <v>6.96</v>
      </c>
      <c r="W230" s="12">
        <v>0</v>
      </c>
      <c r="X230" s="12"/>
      <c r="Z230" s="15" t="str">
        <f>+VLOOKUP(B230,'ACTIVOS KAL TIRE 2019'!$B:$D,3,0)</f>
        <v>VANEGAS ROMERO ERWING RAFAEL</v>
      </c>
    </row>
    <row r="231" spans="1:26" ht="15" customHeight="1" x14ac:dyDescent="0.35">
      <c r="A231" s="11">
        <f t="shared" si="6"/>
        <v>227</v>
      </c>
      <c r="B231" s="11">
        <v>72053455</v>
      </c>
      <c r="C231" s="12" t="s">
        <v>44</v>
      </c>
      <c r="D231" s="12" t="s">
        <v>666</v>
      </c>
      <c r="E231" s="18" t="s">
        <v>27</v>
      </c>
      <c r="F231" s="12" t="s">
        <v>667</v>
      </c>
      <c r="G231" s="12" t="s">
        <v>44</v>
      </c>
      <c r="H231" s="12">
        <v>3002053597</v>
      </c>
      <c r="I231" s="13">
        <v>29573</v>
      </c>
      <c r="J231" s="12">
        <v>1634</v>
      </c>
      <c r="K231" s="12" t="s">
        <v>29</v>
      </c>
      <c r="L231" s="13">
        <v>42020</v>
      </c>
      <c r="M231" s="19">
        <v>1459500</v>
      </c>
      <c r="N231" s="12" t="s">
        <v>152</v>
      </c>
      <c r="O231" s="12" t="s">
        <v>119</v>
      </c>
      <c r="P231" s="12" t="s">
        <v>88</v>
      </c>
      <c r="Q231" s="12">
        <v>13</v>
      </c>
      <c r="R231" s="14">
        <v>6200200321505</v>
      </c>
      <c r="S231" s="12" t="s">
        <v>51</v>
      </c>
      <c r="T231" s="13" t="s">
        <v>34</v>
      </c>
      <c r="U231" s="12" t="s">
        <v>120</v>
      </c>
      <c r="V231" s="12">
        <v>6.96</v>
      </c>
      <c r="W231" s="12">
        <v>0</v>
      </c>
      <c r="X231" s="12"/>
      <c r="Z231" s="15" t="str">
        <f>+VLOOKUP(B231,'ACTIVOS KAL TIRE 2019'!$B:$D,3,0)</f>
        <v>VARELA VILLALOBOS RAFAEL ANTONIO</v>
      </c>
    </row>
    <row r="232" spans="1:26" ht="15" customHeight="1" x14ac:dyDescent="0.35">
      <c r="A232" s="11">
        <f t="shared" si="6"/>
        <v>228</v>
      </c>
      <c r="B232" s="11">
        <v>1064109944</v>
      </c>
      <c r="C232" s="12" t="s">
        <v>163</v>
      </c>
      <c r="D232" s="12" t="s">
        <v>668</v>
      </c>
      <c r="E232" s="18" t="s">
        <v>27</v>
      </c>
      <c r="F232" s="12" t="s">
        <v>669</v>
      </c>
      <c r="G232" s="12" t="s">
        <v>114</v>
      </c>
      <c r="H232" s="12">
        <v>3106435157</v>
      </c>
      <c r="I232" s="13">
        <v>32724</v>
      </c>
      <c r="J232" s="12">
        <v>1618</v>
      </c>
      <c r="K232" s="12" t="s">
        <v>118</v>
      </c>
      <c r="L232" s="13">
        <v>40360</v>
      </c>
      <c r="M232" s="19">
        <v>3006800</v>
      </c>
      <c r="N232" s="12" t="s">
        <v>30</v>
      </c>
      <c r="O232" s="12" t="s">
        <v>119</v>
      </c>
      <c r="P232" s="12" t="s">
        <v>330</v>
      </c>
      <c r="Q232" s="12">
        <v>13</v>
      </c>
      <c r="R232" s="14">
        <v>5100200122427</v>
      </c>
      <c r="S232" s="12" t="s">
        <v>77</v>
      </c>
      <c r="T232" s="13" t="s">
        <v>34</v>
      </c>
      <c r="U232" s="12" t="s">
        <v>120</v>
      </c>
      <c r="V232" s="12">
        <v>6.96</v>
      </c>
      <c r="W232" s="12">
        <v>0</v>
      </c>
      <c r="X232" s="12"/>
      <c r="Z232" s="15" t="str">
        <f>+VLOOKUP(B232,'ACTIVOS KAL TIRE 2019'!$B:$D,3,0)</f>
        <v>VARGAS MEDINA EDWIN</v>
      </c>
    </row>
    <row r="233" spans="1:26" ht="15" customHeight="1" x14ac:dyDescent="0.35">
      <c r="A233" s="11">
        <f t="shared" si="6"/>
        <v>229</v>
      </c>
      <c r="B233" s="11">
        <v>1064113431</v>
      </c>
      <c r="C233" s="12" t="s">
        <v>670</v>
      </c>
      <c r="D233" s="12" t="s">
        <v>671</v>
      </c>
      <c r="E233" s="18" t="s">
        <v>27</v>
      </c>
      <c r="F233" s="12" t="s">
        <v>672</v>
      </c>
      <c r="G233" s="12" t="s">
        <v>114</v>
      </c>
      <c r="H233" s="12">
        <v>3136810403</v>
      </c>
      <c r="I233" s="13">
        <v>34018</v>
      </c>
      <c r="J233" s="12">
        <v>1634</v>
      </c>
      <c r="K233" s="12" t="s">
        <v>29</v>
      </c>
      <c r="L233" s="13">
        <v>42362</v>
      </c>
      <c r="M233" s="19">
        <v>1459500</v>
      </c>
      <c r="N233" s="12" t="s">
        <v>61</v>
      </c>
      <c r="O233" s="12" t="s">
        <v>31</v>
      </c>
      <c r="P233" s="12" t="s">
        <v>88</v>
      </c>
      <c r="Q233" s="12">
        <v>13</v>
      </c>
      <c r="R233" s="14">
        <v>6140200015360</v>
      </c>
      <c r="S233" s="12" t="s">
        <v>77</v>
      </c>
      <c r="T233" s="13" t="s">
        <v>34</v>
      </c>
      <c r="U233" s="12" t="s">
        <v>35</v>
      </c>
      <c r="V233" s="12">
        <v>6.96</v>
      </c>
      <c r="W233" s="12">
        <v>1</v>
      </c>
      <c r="X233" s="12"/>
      <c r="Z233" s="15" t="str">
        <f>+VLOOKUP(B233,'ACTIVOS KAL TIRE 2019'!$B:$D,3,0)</f>
        <v>VASQUEZ ORTIZ YONAR EDUARDO</v>
      </c>
    </row>
    <row r="234" spans="1:26" ht="15" customHeight="1" x14ac:dyDescent="0.35">
      <c r="A234" s="11">
        <f t="shared" si="6"/>
        <v>230</v>
      </c>
      <c r="B234" s="11">
        <v>1121296715</v>
      </c>
      <c r="C234" s="12" t="s">
        <v>249</v>
      </c>
      <c r="D234" s="12" t="s">
        <v>673</v>
      </c>
      <c r="E234" s="18" t="s">
        <v>27</v>
      </c>
      <c r="F234" s="12" t="s">
        <v>674</v>
      </c>
      <c r="G234" s="12" t="s">
        <v>249</v>
      </c>
      <c r="H234" s="12">
        <v>3166577351</v>
      </c>
      <c r="I234" s="13">
        <v>31645</v>
      </c>
      <c r="J234" s="12">
        <v>167005</v>
      </c>
      <c r="K234" s="12" t="s">
        <v>460</v>
      </c>
      <c r="L234" s="13">
        <v>41655</v>
      </c>
      <c r="M234" s="19">
        <v>2205000</v>
      </c>
      <c r="N234" s="12" t="s">
        <v>61</v>
      </c>
      <c r="O234" s="12" t="s">
        <v>31</v>
      </c>
      <c r="P234" s="12" t="s">
        <v>105</v>
      </c>
      <c r="Q234" s="12">
        <v>13</v>
      </c>
      <c r="R234" s="14">
        <v>260200128702</v>
      </c>
      <c r="S234" s="12" t="s">
        <v>33</v>
      </c>
      <c r="T234" s="13" t="s">
        <v>34</v>
      </c>
      <c r="U234" s="12" t="s">
        <v>35</v>
      </c>
      <c r="V234" s="12">
        <v>6.96</v>
      </c>
      <c r="W234" s="12">
        <v>1</v>
      </c>
      <c r="X234" s="12"/>
      <c r="Z234" s="15" t="str">
        <f>+VLOOKUP(B234,'ACTIVOS KAL TIRE 2019'!$B:$D,3,0)</f>
        <v>VERTEL MONTALVO ALBEIRO MANUEL</v>
      </c>
    </row>
    <row r="235" spans="1:26" ht="15" customHeight="1" x14ac:dyDescent="0.35">
      <c r="A235" s="11">
        <f t="shared" si="6"/>
        <v>231</v>
      </c>
      <c r="B235" s="11">
        <v>12568117</v>
      </c>
      <c r="C235" s="12" t="s">
        <v>222</v>
      </c>
      <c r="D235" s="12" t="s">
        <v>675</v>
      </c>
      <c r="E235" s="18" t="s">
        <v>27</v>
      </c>
      <c r="F235" s="12" t="s">
        <v>676</v>
      </c>
      <c r="G235" s="12" t="s">
        <v>114</v>
      </c>
      <c r="H235" s="12">
        <v>3216921076</v>
      </c>
      <c r="I235" s="13">
        <v>28513</v>
      </c>
      <c r="J235" s="12">
        <v>1618</v>
      </c>
      <c r="K235" s="12" t="s">
        <v>118</v>
      </c>
      <c r="L235" s="13">
        <v>41548</v>
      </c>
      <c r="M235" s="19">
        <v>1356000</v>
      </c>
      <c r="N235" s="12" t="s">
        <v>30</v>
      </c>
      <c r="O235" s="12" t="s">
        <v>119</v>
      </c>
      <c r="P235" s="12" t="s">
        <v>225</v>
      </c>
      <c r="Q235" s="12">
        <v>13</v>
      </c>
      <c r="R235" s="14">
        <v>6140200005874</v>
      </c>
      <c r="S235" s="12" t="s">
        <v>77</v>
      </c>
      <c r="T235" s="13" t="s">
        <v>34</v>
      </c>
      <c r="U235" s="12" t="s">
        <v>78</v>
      </c>
      <c r="V235" s="12">
        <v>6.96</v>
      </c>
      <c r="W235" s="12">
        <v>1</v>
      </c>
      <c r="X235" s="12"/>
      <c r="Z235" s="15" t="str">
        <f>+VLOOKUP(B235,'ACTIVOS KAL TIRE 2019'!$B:$D,3,0)</f>
        <v>VILLA MARQUEZ GUILLERMO</v>
      </c>
    </row>
    <row r="236" spans="1:26" ht="15" customHeight="1" x14ac:dyDescent="0.35">
      <c r="A236" s="11">
        <f t="shared" si="6"/>
        <v>232</v>
      </c>
      <c r="B236" s="11">
        <v>12524310</v>
      </c>
      <c r="C236" s="12" t="s">
        <v>670</v>
      </c>
      <c r="D236" s="12" t="s">
        <v>677</v>
      </c>
      <c r="E236" s="18" t="s">
        <v>27</v>
      </c>
      <c r="F236" s="12" t="s">
        <v>678</v>
      </c>
      <c r="G236" s="12" t="s">
        <v>114</v>
      </c>
      <c r="H236" s="12">
        <v>3187322223</v>
      </c>
      <c r="I236" s="13">
        <v>29751</v>
      </c>
      <c r="J236" s="12">
        <v>1634</v>
      </c>
      <c r="K236" s="12" t="s">
        <v>29</v>
      </c>
      <c r="L236" s="13">
        <v>41671</v>
      </c>
      <c r="M236" s="19">
        <v>1785800</v>
      </c>
      <c r="N236" s="12" t="s">
        <v>75</v>
      </c>
      <c r="O236" s="12" t="s">
        <v>31</v>
      </c>
      <c r="P236" s="12" t="s">
        <v>125</v>
      </c>
      <c r="Q236" s="12">
        <v>13</v>
      </c>
      <c r="R236" s="14">
        <v>5100200095375</v>
      </c>
      <c r="S236" s="12" t="s">
        <v>77</v>
      </c>
      <c r="T236" s="13" t="s">
        <v>34</v>
      </c>
      <c r="U236" s="12" t="s">
        <v>35</v>
      </c>
      <c r="V236" s="12">
        <v>6.96</v>
      </c>
      <c r="W236" s="12">
        <v>1</v>
      </c>
      <c r="X236" s="12"/>
      <c r="Z236" s="15" t="e">
        <f>+VLOOKUP(B236,'ACTIVOS KAL TIRE 2019'!$B:$D,3,0)</f>
        <v>#N/A</v>
      </c>
    </row>
    <row r="237" spans="1:26" ht="15" customHeight="1" x14ac:dyDescent="0.35">
      <c r="A237" s="11">
        <f>+A297+1</f>
        <v>234</v>
      </c>
      <c r="B237" s="11">
        <v>1065615296</v>
      </c>
      <c r="C237" s="12" t="s">
        <v>74</v>
      </c>
      <c r="D237" s="12" t="s">
        <v>679</v>
      </c>
      <c r="E237" s="18" t="s">
        <v>27</v>
      </c>
      <c r="F237" s="12" t="s">
        <v>680</v>
      </c>
      <c r="G237" s="12" t="s">
        <v>74</v>
      </c>
      <c r="H237" s="12">
        <v>3016922372</v>
      </c>
      <c r="I237" s="13">
        <v>32678</v>
      </c>
      <c r="J237" s="12">
        <v>1638</v>
      </c>
      <c r="K237" s="12" t="s">
        <v>99</v>
      </c>
      <c r="L237" s="13">
        <v>42385</v>
      </c>
      <c r="M237" s="19">
        <v>1200000</v>
      </c>
      <c r="N237" s="12" t="s">
        <v>30</v>
      </c>
      <c r="O237" s="12" t="s">
        <v>31</v>
      </c>
      <c r="P237" s="12" t="s">
        <v>446</v>
      </c>
      <c r="Q237" s="12">
        <v>13</v>
      </c>
      <c r="R237" s="14">
        <v>5100200264450</v>
      </c>
      <c r="S237" s="12" t="s">
        <v>77</v>
      </c>
      <c r="T237" s="13" t="s">
        <v>34</v>
      </c>
      <c r="U237" s="12" t="s">
        <v>35</v>
      </c>
      <c r="V237" s="12">
        <v>6.96</v>
      </c>
      <c r="W237" s="12">
        <v>1</v>
      </c>
      <c r="X237" s="12"/>
      <c r="Z237" s="15" t="str">
        <f>+VLOOKUP(B237,'ACTIVOS KAL TIRE 2019'!$B:$D,3,0)</f>
        <v>ZAMBRANO ROLON JORGE LUIS</v>
      </c>
    </row>
    <row r="238" spans="1:26" ht="15" customHeight="1" x14ac:dyDescent="0.35">
      <c r="A238" s="11">
        <f t="shared" si="6"/>
        <v>235</v>
      </c>
      <c r="B238" s="11">
        <v>1122400773</v>
      </c>
      <c r="C238" s="12" t="s">
        <v>108</v>
      </c>
      <c r="D238" s="12" t="s">
        <v>681</v>
      </c>
      <c r="E238" s="18" t="s">
        <v>27</v>
      </c>
      <c r="F238" s="12" t="s">
        <v>682</v>
      </c>
      <c r="G238" s="12" t="s">
        <v>221</v>
      </c>
      <c r="H238" s="12">
        <v>3184936948</v>
      </c>
      <c r="I238" s="13">
        <v>32381</v>
      </c>
      <c r="J238" s="12">
        <v>1634</v>
      </c>
      <c r="K238" s="12" t="s">
        <v>29</v>
      </c>
      <c r="L238" s="13">
        <v>41655</v>
      </c>
      <c r="M238" s="19">
        <v>2205000</v>
      </c>
      <c r="N238" s="12" t="s">
        <v>75</v>
      </c>
      <c r="O238" s="12" t="s">
        <v>31</v>
      </c>
      <c r="P238" s="12" t="s">
        <v>105</v>
      </c>
      <c r="Q238" s="12">
        <v>13</v>
      </c>
      <c r="R238" s="14">
        <v>260200220848</v>
      </c>
      <c r="S238" s="12" t="s">
        <v>33</v>
      </c>
      <c r="T238" s="13" t="s">
        <v>34</v>
      </c>
      <c r="U238" s="12" t="s">
        <v>78</v>
      </c>
      <c r="V238" s="12">
        <v>6.96</v>
      </c>
      <c r="W238" s="12">
        <v>1</v>
      </c>
      <c r="X238" s="12"/>
      <c r="Z238" s="15" t="str">
        <f>+VLOOKUP(B238,'ACTIVOS KAL TIRE 2019'!$B:$D,3,0)</f>
        <v>ZUBIRIA DAZA RAFAEL RICARDO</v>
      </c>
    </row>
    <row r="239" spans="1:26" x14ac:dyDescent="0.3">
      <c r="M239" s="29"/>
    </row>
    <row r="240" spans="1:26" x14ac:dyDescent="0.3">
      <c r="M240" s="29" t="e">
        <f>SUM(M5:M239)+#REF!</f>
        <v>#REF!</v>
      </c>
    </row>
    <row r="242" spans="4:14" x14ac:dyDescent="0.3">
      <c r="M242" s="29">
        <v>540375556</v>
      </c>
    </row>
    <row r="244" spans="4:14" x14ac:dyDescent="0.3">
      <c r="M244" s="29" t="e">
        <f>+M240-M242</f>
        <v>#REF!</v>
      </c>
      <c r="N244" s="29"/>
    </row>
    <row r="245" spans="4:14" x14ac:dyDescent="0.3">
      <c r="M245" s="2"/>
    </row>
    <row r="247" spans="4:14" x14ac:dyDescent="0.3">
      <c r="D247" s="6">
        <f>+A238</f>
        <v>235</v>
      </c>
    </row>
    <row r="248" spans="4:14" x14ac:dyDescent="0.3">
      <c r="D248" s="6">
        <v>43</v>
      </c>
      <c r="F248" s="6"/>
    </row>
    <row r="249" spans="4:14" x14ac:dyDescent="0.3">
      <c r="D249" s="6">
        <f>+D247+D248</f>
        <v>278</v>
      </c>
      <c r="F249" s="6"/>
    </row>
    <row r="250" spans="4:14" x14ac:dyDescent="0.3">
      <c r="F250" s="6"/>
    </row>
    <row r="251" spans="4:14" x14ac:dyDescent="0.3">
      <c r="F251" s="6"/>
    </row>
    <row r="252" spans="4:14" x14ac:dyDescent="0.3">
      <c r="F252" s="6"/>
      <c r="I252" s="2"/>
    </row>
    <row r="253" spans="4:14" x14ac:dyDescent="0.3">
      <c r="F253" s="6"/>
    </row>
    <row r="254" spans="4:14" x14ac:dyDescent="0.3">
      <c r="J254" s="2"/>
    </row>
    <row r="297" spans="1:24" ht="15" customHeight="1" x14ac:dyDescent="0.35">
      <c r="A297" s="11">
        <f>+A236+1</f>
        <v>233</v>
      </c>
      <c r="B297" s="26">
        <v>1043021906</v>
      </c>
      <c r="C297" s="27" t="s">
        <v>526</v>
      </c>
      <c r="D297" s="27" t="s">
        <v>683</v>
      </c>
      <c r="E297" s="18" t="s">
        <v>27</v>
      </c>
      <c r="F297" s="12" t="s">
        <v>684</v>
      </c>
      <c r="G297" s="12" t="s">
        <v>526</v>
      </c>
      <c r="H297" s="12">
        <v>3137371656</v>
      </c>
      <c r="I297" s="13">
        <v>35228</v>
      </c>
      <c r="J297" s="12">
        <v>1634</v>
      </c>
      <c r="K297" s="12" t="s">
        <v>29</v>
      </c>
      <c r="L297" s="13">
        <v>43509</v>
      </c>
      <c r="M297" s="19">
        <v>848000</v>
      </c>
      <c r="N297" s="12"/>
      <c r="O297" s="12" t="s">
        <v>41</v>
      </c>
      <c r="P297" s="12" t="s">
        <v>56</v>
      </c>
      <c r="Q297" s="12">
        <v>13</v>
      </c>
      <c r="R297" s="14">
        <v>4220200182857</v>
      </c>
      <c r="S297" s="12" t="s">
        <v>43</v>
      </c>
      <c r="T297" s="13">
        <v>43689</v>
      </c>
      <c r="U297" s="12"/>
      <c r="V297" s="12">
        <v>6.96</v>
      </c>
      <c r="W297" s="12">
        <v>0</v>
      </c>
      <c r="X297" s="12">
        <f ca="1">+DAYS360(L297,$X$3,0)</f>
        <v>2161</v>
      </c>
    </row>
  </sheetData>
  <autoFilter ref="A4:Z238" xr:uid="{00000000-0009-0000-0000-000001000000}">
    <filterColumn colId="11">
      <filters>
        <dateGroupItem year="2018" dateTimeGrouping="year"/>
        <dateGroupItem year="2017" dateTimeGrouping="year"/>
        <dateGroupItem year="2016" dateTimeGrouping="year"/>
        <dateGroupItem year="2015" dateTimeGrouping="year"/>
        <dateGroupItem year="2014" dateTimeGrouping="year"/>
        <dateGroupItem year="2013" dateTimeGrouping="year"/>
        <dateGroupItem year="2012" dateTimeGrouping="year"/>
        <dateGroupItem year="2011" dateTimeGrouping="year"/>
        <dateGroupItem year="2010" dateTimeGrouping="year"/>
        <dateGroupItem year="2009" dateTimeGrouping="year"/>
        <dateGroupItem year="2008" dateTimeGrouping="year"/>
        <dateGroupItem year="2007" dateTimeGrouping="year"/>
      </filters>
    </filterColumn>
  </autoFilter>
  <conditionalFormatting sqref="D5:D76">
    <cfRule type="expression" dxfId="11" priority="1">
      <formula>$X5&gt;170</formula>
    </cfRule>
  </conditionalFormatting>
  <conditionalFormatting sqref="D78:D81 D83:D120 D225:D237 D297">
    <cfRule type="expression" dxfId="10" priority="29">
      <formula>$X78&gt;170</formula>
    </cfRule>
  </conditionalFormatting>
  <conditionalFormatting sqref="D122:D223">
    <cfRule type="expression" dxfId="9" priority="2">
      <formula>$X122&gt;170</formula>
    </cfRule>
  </conditionalFormatting>
  <pageMargins left="0.7" right="0.7" top="0.75" bottom="0.75" header="0.3" footer="0.3"/>
  <pageSetup paperSize="9" orientation="portrait" horizontalDpi="300" verticalDpi="3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1"/>
  <dimension ref="A1:AA248"/>
  <sheetViews>
    <sheetView zoomScale="85" zoomScaleNormal="85" workbookViewId="0">
      <pane xSplit="4" ySplit="4" topLeftCell="E41" activePane="bottomRight" state="frozen"/>
      <selection pane="topRight" activeCell="E1" sqref="E1"/>
      <selection pane="bottomLeft" activeCell="A5" sqref="A5"/>
      <selection pane="bottomRight" activeCell="J62" sqref="J62"/>
    </sheetView>
  </sheetViews>
  <sheetFormatPr baseColWidth="10" defaultColWidth="11.453125" defaultRowHeight="14.5" x14ac:dyDescent="0.35"/>
  <cols>
    <col min="1" max="1" width="6.54296875" style="1" customWidth="1"/>
    <col min="2" max="2" width="16.26953125" style="1" bestFit="1" customWidth="1"/>
    <col min="3" max="3" width="19.54296875" style="1" customWidth="1"/>
    <col min="4" max="4" width="39.26953125" style="6" bestFit="1" customWidth="1"/>
    <col min="5" max="5" width="9.26953125" style="4" customWidth="1"/>
    <col min="6" max="6" width="37.54296875" style="4" customWidth="1"/>
    <col min="7" max="7" width="25.54296875" style="1" customWidth="1"/>
    <col min="8" max="8" width="14.1796875" style="1" customWidth="1"/>
    <col min="9" max="9" width="16.1796875" style="1" customWidth="1"/>
    <col min="10" max="10" width="15.1796875" style="1" customWidth="1"/>
    <col min="11" max="11" width="25.1796875" style="1" customWidth="1"/>
    <col min="12" max="12" width="13.453125" style="2" customWidth="1"/>
    <col min="13" max="13" width="16.1796875" style="1" customWidth="1"/>
    <col min="14" max="14" width="35.1796875" style="1" customWidth="1"/>
    <col min="15" max="15" width="21.453125" style="1" customWidth="1"/>
    <col min="16" max="16" width="35" style="1" customWidth="1"/>
    <col min="17" max="17" width="14.453125" style="5" bestFit="1" customWidth="1"/>
    <col min="18" max="18" width="18.54296875" style="33" customWidth="1"/>
    <col min="19" max="19" width="28.1796875" style="1" bestFit="1" customWidth="1"/>
    <col min="20" max="20" width="12.1796875" style="1" bestFit="1" customWidth="1"/>
    <col min="21" max="21" width="29.54296875" style="1" bestFit="1" customWidth="1"/>
    <col min="22" max="22" width="15.26953125" style="1" bestFit="1" customWidth="1"/>
    <col min="23" max="23" width="13.1796875" style="1" bestFit="1" customWidth="1"/>
    <col min="24" max="24" width="13.54296875" style="1" bestFit="1" customWidth="1"/>
    <col min="25" max="25" width="18.453125" customWidth="1"/>
    <col min="28" max="16384" width="11.453125" style="15"/>
  </cols>
  <sheetData>
    <row r="1" spans="1:27" ht="18.75" customHeight="1" x14ac:dyDescent="0.35">
      <c r="K1" s="2"/>
    </row>
    <row r="2" spans="1:27" ht="24" customHeight="1" x14ac:dyDescent="0.35">
      <c r="A2" s="3"/>
      <c r="B2" s="3"/>
      <c r="C2" s="16" t="s">
        <v>0</v>
      </c>
      <c r="E2" s="17"/>
      <c r="I2" s="1">
        <v>97080013424</v>
      </c>
      <c r="K2" s="2"/>
      <c r="M2" s="29"/>
    </row>
    <row r="3" spans="1:27" ht="19.5" customHeight="1" x14ac:dyDescent="0.35">
      <c r="A3"/>
      <c r="B3"/>
      <c r="C3"/>
      <c r="D3"/>
      <c r="E3" s="7"/>
      <c r="F3"/>
      <c r="G3"/>
      <c r="H3"/>
      <c r="I3"/>
      <c r="J3"/>
      <c r="K3"/>
      <c r="L3"/>
      <c r="M3" s="8"/>
      <c r="N3"/>
      <c r="O3"/>
      <c r="P3"/>
      <c r="Q3"/>
      <c r="R3" s="34"/>
      <c r="S3"/>
      <c r="T3"/>
      <c r="U3"/>
      <c r="V3"/>
      <c r="W3"/>
      <c r="X3" s="10">
        <f ca="1">+TODAY()</f>
        <v>45702</v>
      </c>
    </row>
    <row r="4" spans="1:27" s="22" customFormat="1" ht="25.5" customHeight="1" x14ac:dyDescent="0.35">
      <c r="A4" s="21" t="s">
        <v>1</v>
      </c>
      <c r="B4" s="21" t="s">
        <v>2</v>
      </c>
      <c r="C4" s="21" t="s">
        <v>3</v>
      </c>
      <c r="D4" s="21" t="s">
        <v>4</v>
      </c>
      <c r="E4" s="21" t="s">
        <v>5</v>
      </c>
      <c r="F4" s="21" t="s">
        <v>6</v>
      </c>
      <c r="G4" s="21" t="s">
        <v>7</v>
      </c>
      <c r="H4" s="21" t="s">
        <v>8</v>
      </c>
      <c r="I4" s="21" t="s">
        <v>9</v>
      </c>
      <c r="J4" s="21" t="s">
        <v>10</v>
      </c>
      <c r="K4" s="21" t="s">
        <v>11</v>
      </c>
      <c r="L4" s="21" t="s">
        <v>12</v>
      </c>
      <c r="M4" s="21" t="s">
        <v>13</v>
      </c>
      <c r="N4" s="21" t="s">
        <v>14</v>
      </c>
      <c r="O4" s="21" t="s">
        <v>15</v>
      </c>
      <c r="P4" s="21" t="s">
        <v>16</v>
      </c>
      <c r="Q4" s="21" t="s">
        <v>17</v>
      </c>
      <c r="R4" s="35" t="s">
        <v>18</v>
      </c>
      <c r="S4" s="21" t="s">
        <v>19</v>
      </c>
      <c r="T4" s="21" t="s">
        <v>20</v>
      </c>
      <c r="U4" s="21" t="s">
        <v>21</v>
      </c>
      <c r="V4" s="21" t="s">
        <v>22</v>
      </c>
      <c r="W4" s="21" t="s">
        <v>23</v>
      </c>
      <c r="X4" s="21" t="s">
        <v>24</v>
      </c>
      <c r="Y4"/>
      <c r="Z4"/>
      <c r="AA4"/>
    </row>
    <row r="5" spans="1:27" ht="15" customHeight="1" x14ac:dyDescent="0.35">
      <c r="A5" s="19">
        <v>1</v>
      </c>
      <c r="B5" s="11">
        <v>1119838815</v>
      </c>
      <c r="C5" s="12" t="s">
        <v>25</v>
      </c>
      <c r="D5" s="12" t="s">
        <v>26</v>
      </c>
      <c r="E5" s="18" t="s">
        <v>27</v>
      </c>
      <c r="F5" s="12" t="s">
        <v>28</v>
      </c>
      <c r="G5" s="12" t="s">
        <v>25</v>
      </c>
      <c r="H5" s="12"/>
      <c r="I5" s="13">
        <v>34070</v>
      </c>
      <c r="J5" s="12">
        <v>1634</v>
      </c>
      <c r="K5" s="12" t="s">
        <v>29</v>
      </c>
      <c r="L5" s="13">
        <v>42982</v>
      </c>
      <c r="M5" s="19">
        <v>2193200</v>
      </c>
      <c r="N5" s="12" t="s">
        <v>30</v>
      </c>
      <c r="O5" s="12" t="s">
        <v>31</v>
      </c>
      <c r="P5" s="12" t="s">
        <v>32</v>
      </c>
      <c r="Q5" s="12" t="s">
        <v>685</v>
      </c>
      <c r="R5" s="31" t="s">
        <v>686</v>
      </c>
      <c r="S5" s="12" t="s">
        <v>33</v>
      </c>
      <c r="T5" s="13" t="s">
        <v>687</v>
      </c>
      <c r="U5" s="12" t="s">
        <v>35</v>
      </c>
      <c r="V5" s="12">
        <v>6.96</v>
      </c>
      <c r="W5" s="12">
        <v>1</v>
      </c>
      <c r="X5" s="12"/>
    </row>
    <row r="6" spans="1:27" ht="15" customHeight="1" x14ac:dyDescent="0.35">
      <c r="A6" s="19">
        <f t="shared" ref="A6:A69" si="0">+A5+1</f>
        <v>2</v>
      </c>
      <c r="B6" s="11">
        <v>1048271992</v>
      </c>
      <c r="C6" s="12" t="s">
        <v>44</v>
      </c>
      <c r="D6" s="12" t="s">
        <v>45</v>
      </c>
      <c r="E6" s="18" t="s">
        <v>27</v>
      </c>
      <c r="F6" s="12" t="s">
        <v>688</v>
      </c>
      <c r="G6" s="12" t="s">
        <v>47</v>
      </c>
      <c r="H6" s="12">
        <v>3930761</v>
      </c>
      <c r="I6" s="13">
        <v>32172</v>
      </c>
      <c r="J6" s="12">
        <v>1692</v>
      </c>
      <c r="K6" s="12" t="s">
        <v>48</v>
      </c>
      <c r="L6" s="13">
        <v>43376</v>
      </c>
      <c r="M6" s="19">
        <v>1547700</v>
      </c>
      <c r="N6" s="12" t="s">
        <v>49</v>
      </c>
      <c r="O6" s="12" t="s">
        <v>31</v>
      </c>
      <c r="P6" s="12" t="s">
        <v>50</v>
      </c>
      <c r="Q6" s="12" t="s">
        <v>685</v>
      </c>
      <c r="R6" s="31" t="s">
        <v>689</v>
      </c>
      <c r="S6" s="12" t="s">
        <v>51</v>
      </c>
      <c r="T6" s="13" t="s">
        <v>687</v>
      </c>
      <c r="U6" s="12" t="s">
        <v>35</v>
      </c>
      <c r="V6" s="12">
        <v>6.96</v>
      </c>
      <c r="W6" s="12">
        <v>0</v>
      </c>
      <c r="X6" s="12"/>
    </row>
    <row r="7" spans="1:27" ht="15" customHeight="1" x14ac:dyDescent="0.35">
      <c r="A7" s="19">
        <f t="shared" si="0"/>
        <v>3</v>
      </c>
      <c r="B7" s="11">
        <v>16280800</v>
      </c>
      <c r="C7" s="12" t="s">
        <v>57</v>
      </c>
      <c r="D7" s="12" t="s">
        <v>58</v>
      </c>
      <c r="E7" s="18" t="s">
        <v>27</v>
      </c>
      <c r="F7" s="12" t="s">
        <v>59</v>
      </c>
      <c r="G7" s="12" t="s">
        <v>57</v>
      </c>
      <c r="H7" s="12">
        <v>3206262253</v>
      </c>
      <c r="I7" s="13">
        <v>24522</v>
      </c>
      <c r="J7" s="12">
        <v>1624</v>
      </c>
      <c r="K7" s="12" t="s">
        <v>60</v>
      </c>
      <c r="L7" s="13">
        <v>41944</v>
      </c>
      <c r="M7" s="19">
        <v>1137800</v>
      </c>
      <c r="N7" s="12" t="s">
        <v>168</v>
      </c>
      <c r="O7" s="12" t="s">
        <v>62</v>
      </c>
      <c r="P7" s="12" t="s">
        <v>63</v>
      </c>
      <c r="Q7" s="12" t="s">
        <v>685</v>
      </c>
      <c r="R7" s="31" t="s">
        <v>690</v>
      </c>
      <c r="S7" s="12" t="s">
        <v>64</v>
      </c>
      <c r="T7" s="13" t="s">
        <v>687</v>
      </c>
      <c r="U7" s="12" t="s">
        <v>78</v>
      </c>
      <c r="V7" s="12">
        <v>6.96</v>
      </c>
      <c r="W7" s="12">
        <v>0</v>
      </c>
      <c r="X7" s="12"/>
    </row>
    <row r="8" spans="1:27" ht="15" customHeight="1" x14ac:dyDescent="0.35">
      <c r="A8" s="19">
        <f t="shared" si="0"/>
        <v>4</v>
      </c>
      <c r="B8" s="11">
        <v>91521926</v>
      </c>
      <c r="C8" s="12" t="s">
        <v>71</v>
      </c>
      <c r="D8" s="12" t="s">
        <v>72</v>
      </c>
      <c r="E8" s="18" t="s">
        <v>27</v>
      </c>
      <c r="F8" s="12" t="s">
        <v>73</v>
      </c>
      <c r="G8" s="12" t="s">
        <v>74</v>
      </c>
      <c r="H8" s="12"/>
      <c r="I8" s="13">
        <v>30508</v>
      </c>
      <c r="J8" s="12">
        <v>163504</v>
      </c>
      <c r="K8" s="12" t="s">
        <v>691</v>
      </c>
      <c r="L8" s="13">
        <v>41030</v>
      </c>
      <c r="M8" s="19">
        <v>6966500</v>
      </c>
      <c r="N8" s="12" t="s">
        <v>75</v>
      </c>
      <c r="O8" s="12" t="s">
        <v>31</v>
      </c>
      <c r="P8" s="12" t="s">
        <v>76</v>
      </c>
      <c r="Q8" s="12" t="s">
        <v>685</v>
      </c>
      <c r="R8" s="31" t="s">
        <v>692</v>
      </c>
      <c r="S8" s="12" t="s">
        <v>77</v>
      </c>
      <c r="T8" s="13" t="s">
        <v>687</v>
      </c>
      <c r="U8" s="12" t="s">
        <v>78</v>
      </c>
      <c r="V8" s="12">
        <v>6.96</v>
      </c>
      <c r="W8" s="12">
        <v>0</v>
      </c>
      <c r="X8" s="12"/>
    </row>
    <row r="9" spans="1:27" ht="15" customHeight="1" x14ac:dyDescent="0.35">
      <c r="A9" s="19">
        <f t="shared" si="0"/>
        <v>5</v>
      </c>
      <c r="B9" s="11">
        <v>80849983</v>
      </c>
      <c r="C9" s="12" t="s">
        <v>79</v>
      </c>
      <c r="D9" s="12" t="s">
        <v>80</v>
      </c>
      <c r="E9" s="18" t="s">
        <v>27</v>
      </c>
      <c r="F9" s="12" t="s">
        <v>81</v>
      </c>
      <c r="G9" s="12" t="s">
        <v>52</v>
      </c>
      <c r="H9" s="12">
        <v>3163420671</v>
      </c>
      <c r="I9" s="13">
        <v>30862</v>
      </c>
      <c r="J9" s="12">
        <v>1634</v>
      </c>
      <c r="K9" s="12" t="s">
        <v>29</v>
      </c>
      <c r="L9" s="13">
        <v>40345</v>
      </c>
      <c r="M9" s="19">
        <v>4812900</v>
      </c>
      <c r="N9" s="12" t="s">
        <v>69</v>
      </c>
      <c r="O9" s="12" t="s">
        <v>31</v>
      </c>
      <c r="P9" s="12" t="s">
        <v>82</v>
      </c>
      <c r="Q9" s="12" t="s">
        <v>685</v>
      </c>
      <c r="R9" s="31" t="s">
        <v>693</v>
      </c>
      <c r="S9" s="12" t="s">
        <v>51</v>
      </c>
      <c r="T9" s="13" t="s">
        <v>687</v>
      </c>
      <c r="U9" s="12" t="s">
        <v>78</v>
      </c>
      <c r="V9" s="12">
        <v>6.96</v>
      </c>
      <c r="W9" s="12">
        <v>0</v>
      </c>
      <c r="X9" s="12"/>
    </row>
    <row r="10" spans="1:27" ht="15" customHeight="1" x14ac:dyDescent="0.35">
      <c r="A10" s="19">
        <f t="shared" si="0"/>
        <v>6</v>
      </c>
      <c r="B10" s="11">
        <v>1091678711</v>
      </c>
      <c r="C10" s="12" t="s">
        <v>86</v>
      </c>
      <c r="D10" s="12" t="s">
        <v>84</v>
      </c>
      <c r="E10" s="18" t="s">
        <v>27</v>
      </c>
      <c r="F10" s="12" t="s">
        <v>694</v>
      </c>
      <c r="G10" s="12" t="s">
        <v>86</v>
      </c>
      <c r="H10" s="12">
        <v>3157460691</v>
      </c>
      <c r="I10" s="13">
        <v>35644</v>
      </c>
      <c r="J10" s="12">
        <v>1634</v>
      </c>
      <c r="K10" s="12" t="s">
        <v>29</v>
      </c>
      <c r="L10" s="13">
        <v>43382</v>
      </c>
      <c r="M10" s="19">
        <v>1259000</v>
      </c>
      <c r="N10" s="12" t="s">
        <v>49</v>
      </c>
      <c r="O10" s="12" t="s">
        <v>62</v>
      </c>
      <c r="P10" s="12" t="s">
        <v>88</v>
      </c>
      <c r="Q10" s="12" t="s">
        <v>685</v>
      </c>
      <c r="R10" s="31" t="s">
        <v>695</v>
      </c>
      <c r="S10" s="12" t="s">
        <v>77</v>
      </c>
      <c r="T10" s="13" t="s">
        <v>687</v>
      </c>
      <c r="U10" s="12" t="s">
        <v>35</v>
      </c>
      <c r="V10" s="12">
        <v>6.96</v>
      </c>
      <c r="W10" s="12">
        <v>1</v>
      </c>
      <c r="X10" s="12"/>
    </row>
    <row r="11" spans="1:27" ht="15" customHeight="1" x14ac:dyDescent="0.35">
      <c r="A11" s="19">
        <f t="shared" si="0"/>
        <v>7</v>
      </c>
      <c r="B11" s="11">
        <v>1065601898</v>
      </c>
      <c r="C11" s="12" t="s">
        <v>74</v>
      </c>
      <c r="D11" s="12" t="s">
        <v>89</v>
      </c>
      <c r="E11" s="18" t="s">
        <v>27</v>
      </c>
      <c r="F11" s="12" t="s">
        <v>696</v>
      </c>
      <c r="G11" s="12" t="s">
        <v>52</v>
      </c>
      <c r="H11" s="12">
        <v>320516646</v>
      </c>
      <c r="I11" s="13">
        <v>32529</v>
      </c>
      <c r="J11" s="27">
        <v>163505</v>
      </c>
      <c r="K11" s="27" t="s">
        <v>697</v>
      </c>
      <c r="L11" s="13">
        <v>41640</v>
      </c>
      <c r="M11" s="19">
        <v>5159000</v>
      </c>
      <c r="N11" s="12" t="s">
        <v>69</v>
      </c>
      <c r="O11" s="12" t="s">
        <v>31</v>
      </c>
      <c r="P11" s="12" t="s">
        <v>698</v>
      </c>
      <c r="Q11" s="12" t="s">
        <v>685</v>
      </c>
      <c r="R11" s="31" t="s">
        <v>699</v>
      </c>
      <c r="S11" s="12" t="s">
        <v>77</v>
      </c>
      <c r="T11" s="13" t="s">
        <v>687</v>
      </c>
      <c r="U11" s="12" t="s">
        <v>35</v>
      </c>
      <c r="V11" s="12">
        <v>6.96</v>
      </c>
      <c r="W11" s="12">
        <v>0</v>
      </c>
      <c r="X11" s="12"/>
    </row>
    <row r="12" spans="1:27" ht="15" customHeight="1" x14ac:dyDescent="0.35">
      <c r="A12" s="19">
        <f t="shared" si="0"/>
        <v>8</v>
      </c>
      <c r="B12" s="11">
        <v>94470525</v>
      </c>
      <c r="C12" s="12" t="s">
        <v>93</v>
      </c>
      <c r="D12" s="12" t="s">
        <v>94</v>
      </c>
      <c r="E12" s="18" t="s">
        <v>27</v>
      </c>
      <c r="F12" s="12" t="s">
        <v>95</v>
      </c>
      <c r="G12" s="12" t="s">
        <v>93</v>
      </c>
      <c r="H12" s="12">
        <v>3148857297</v>
      </c>
      <c r="I12" s="13">
        <v>29633</v>
      </c>
      <c r="J12" s="12">
        <v>1624</v>
      </c>
      <c r="K12" s="12" t="s">
        <v>60</v>
      </c>
      <c r="L12" s="13">
        <v>41579</v>
      </c>
      <c r="M12" s="19">
        <v>1137800</v>
      </c>
      <c r="N12" s="12" t="s">
        <v>75</v>
      </c>
      <c r="O12" s="12" t="s">
        <v>31</v>
      </c>
      <c r="P12" s="12" t="s">
        <v>63</v>
      </c>
      <c r="Q12" s="12" t="s">
        <v>685</v>
      </c>
      <c r="R12" s="31" t="s">
        <v>700</v>
      </c>
      <c r="S12" s="12" t="s">
        <v>64</v>
      </c>
      <c r="T12" s="13" t="s">
        <v>687</v>
      </c>
      <c r="U12" s="12" t="s">
        <v>35</v>
      </c>
      <c r="V12" s="12">
        <v>6.96</v>
      </c>
      <c r="W12" s="12">
        <v>0</v>
      </c>
      <c r="X12" s="12"/>
    </row>
    <row r="13" spans="1:27" ht="15" customHeight="1" x14ac:dyDescent="0.35">
      <c r="A13" s="19">
        <f t="shared" si="0"/>
        <v>9</v>
      </c>
      <c r="B13" s="11">
        <v>1082864837</v>
      </c>
      <c r="C13" s="12" t="s">
        <v>96</v>
      </c>
      <c r="D13" s="12" t="s">
        <v>97</v>
      </c>
      <c r="E13" s="18" t="s">
        <v>66</v>
      </c>
      <c r="F13" s="12" t="s">
        <v>98</v>
      </c>
      <c r="G13" s="12" t="s">
        <v>74</v>
      </c>
      <c r="H13" s="12">
        <v>5838126</v>
      </c>
      <c r="I13" s="13">
        <v>31998</v>
      </c>
      <c r="J13" s="12">
        <v>1638</v>
      </c>
      <c r="K13" s="12" t="s">
        <v>99</v>
      </c>
      <c r="L13" s="13">
        <v>42590</v>
      </c>
      <c r="M13" s="19">
        <v>2120000</v>
      </c>
      <c r="N13" s="12" t="s">
        <v>30</v>
      </c>
      <c r="O13" s="12" t="s">
        <v>100</v>
      </c>
      <c r="P13" s="12" t="s">
        <v>101</v>
      </c>
      <c r="Q13" s="12" t="s">
        <v>685</v>
      </c>
      <c r="R13" s="31" t="s">
        <v>701</v>
      </c>
      <c r="S13" s="12" t="s">
        <v>77</v>
      </c>
      <c r="T13" s="13" t="s">
        <v>687</v>
      </c>
      <c r="U13" s="12" t="s">
        <v>35</v>
      </c>
      <c r="V13" s="12">
        <v>6.96</v>
      </c>
      <c r="W13" s="12">
        <v>0</v>
      </c>
      <c r="X13" s="12"/>
    </row>
    <row r="14" spans="1:27" ht="15" customHeight="1" x14ac:dyDescent="0.35">
      <c r="A14" s="19">
        <f t="shared" si="0"/>
        <v>10</v>
      </c>
      <c r="B14" s="11">
        <v>1118807428</v>
      </c>
      <c r="C14" s="12" t="s">
        <v>102</v>
      </c>
      <c r="D14" s="12" t="s">
        <v>103</v>
      </c>
      <c r="E14" s="18" t="s">
        <v>27</v>
      </c>
      <c r="F14" s="12" t="s">
        <v>104</v>
      </c>
      <c r="G14" s="12" t="s">
        <v>102</v>
      </c>
      <c r="H14" s="12">
        <v>3116832968</v>
      </c>
      <c r="I14" s="13">
        <v>31813</v>
      </c>
      <c r="J14" s="12">
        <v>1634</v>
      </c>
      <c r="K14" s="12" t="s">
        <v>29</v>
      </c>
      <c r="L14" s="13">
        <v>41655</v>
      </c>
      <c r="M14" s="19">
        <v>2337300</v>
      </c>
      <c r="N14" s="12" t="s">
        <v>30</v>
      </c>
      <c r="O14" s="12" t="s">
        <v>62</v>
      </c>
      <c r="P14" s="12" t="s">
        <v>105</v>
      </c>
      <c r="Q14" s="12" t="s">
        <v>685</v>
      </c>
      <c r="R14" s="31" t="s">
        <v>702</v>
      </c>
      <c r="S14" s="12" t="s">
        <v>33</v>
      </c>
      <c r="T14" s="13" t="s">
        <v>687</v>
      </c>
      <c r="U14" s="12" t="s">
        <v>35</v>
      </c>
      <c r="V14" s="12">
        <v>6.96</v>
      </c>
      <c r="W14" s="12">
        <v>1</v>
      </c>
      <c r="X14" s="12"/>
    </row>
    <row r="15" spans="1:27" ht="15" customHeight="1" x14ac:dyDescent="0.35">
      <c r="A15" s="19">
        <f t="shared" si="0"/>
        <v>11</v>
      </c>
      <c r="B15" s="11">
        <v>77181593</v>
      </c>
      <c r="C15" s="12" t="s">
        <v>74</v>
      </c>
      <c r="D15" s="12" t="s">
        <v>106</v>
      </c>
      <c r="E15" s="18" t="s">
        <v>27</v>
      </c>
      <c r="F15" s="12" t="s">
        <v>107</v>
      </c>
      <c r="G15" s="12" t="s">
        <v>74</v>
      </c>
      <c r="H15" s="12">
        <v>3114069115</v>
      </c>
      <c r="I15" s="13">
        <v>27435</v>
      </c>
      <c r="J15" s="12">
        <v>1614</v>
      </c>
      <c r="K15" s="12" t="s">
        <v>55</v>
      </c>
      <c r="L15" s="13">
        <v>41793</v>
      </c>
      <c r="M15" s="19">
        <v>3102400</v>
      </c>
      <c r="N15" s="12" t="s">
        <v>30</v>
      </c>
      <c r="O15" s="12" t="s">
        <v>62</v>
      </c>
      <c r="P15" s="12" t="s">
        <v>82</v>
      </c>
      <c r="Q15" s="12" t="s">
        <v>685</v>
      </c>
      <c r="R15" s="31" t="s">
        <v>703</v>
      </c>
      <c r="S15" s="12" t="s">
        <v>77</v>
      </c>
      <c r="T15" s="13" t="s">
        <v>687</v>
      </c>
      <c r="U15" s="12" t="s">
        <v>35</v>
      </c>
      <c r="V15" s="12">
        <v>6.96</v>
      </c>
      <c r="W15" s="12">
        <v>0</v>
      </c>
      <c r="X15" s="12"/>
    </row>
    <row r="16" spans="1:27" ht="15" customHeight="1" x14ac:dyDescent="0.35">
      <c r="A16" s="19">
        <f t="shared" si="0"/>
        <v>12</v>
      </c>
      <c r="B16" s="11">
        <v>5164520</v>
      </c>
      <c r="C16" s="12" t="s">
        <v>221</v>
      </c>
      <c r="D16" s="12" t="s">
        <v>109</v>
      </c>
      <c r="E16" s="18" t="s">
        <v>27</v>
      </c>
      <c r="F16" s="12" t="s">
        <v>110</v>
      </c>
      <c r="G16" s="12" t="s">
        <v>102</v>
      </c>
      <c r="H16" s="12">
        <v>3178945856</v>
      </c>
      <c r="I16" s="13">
        <v>29365</v>
      </c>
      <c r="J16" s="12">
        <v>1634</v>
      </c>
      <c r="K16" s="12" t="s">
        <v>29</v>
      </c>
      <c r="L16" s="13">
        <v>41655</v>
      </c>
      <c r="M16" s="19">
        <v>2337300</v>
      </c>
      <c r="N16" s="12" t="s">
        <v>75</v>
      </c>
      <c r="O16" s="12" t="s">
        <v>31</v>
      </c>
      <c r="P16" s="12" t="s">
        <v>105</v>
      </c>
      <c r="Q16" s="12" t="s">
        <v>685</v>
      </c>
      <c r="R16" s="31" t="s">
        <v>704</v>
      </c>
      <c r="S16" s="12" t="s">
        <v>33</v>
      </c>
      <c r="T16" s="13" t="s">
        <v>687</v>
      </c>
      <c r="U16" s="12" t="s">
        <v>35</v>
      </c>
      <c r="V16" s="12">
        <v>6.96</v>
      </c>
      <c r="W16" s="12">
        <v>1</v>
      </c>
      <c r="X16" s="12"/>
    </row>
    <row r="17" spans="1:24" ht="15" customHeight="1" x14ac:dyDescent="0.35">
      <c r="A17" s="19">
        <f t="shared" si="0"/>
        <v>13</v>
      </c>
      <c r="B17" s="11">
        <v>1064797134</v>
      </c>
      <c r="C17" s="12" t="s">
        <v>111</v>
      </c>
      <c r="D17" s="12" t="s">
        <v>112</v>
      </c>
      <c r="E17" s="18" t="s">
        <v>27</v>
      </c>
      <c r="F17" s="12" t="s">
        <v>705</v>
      </c>
      <c r="G17" s="12" t="s">
        <v>114</v>
      </c>
      <c r="H17" s="12">
        <v>3113593818</v>
      </c>
      <c r="I17" s="13">
        <v>33981</v>
      </c>
      <c r="J17" s="12">
        <v>1634</v>
      </c>
      <c r="K17" s="12" t="s">
        <v>29</v>
      </c>
      <c r="L17" s="13">
        <v>43132</v>
      </c>
      <c r="M17" s="19">
        <v>1259000</v>
      </c>
      <c r="N17" s="12" t="s">
        <v>30</v>
      </c>
      <c r="O17" s="12" t="s">
        <v>31</v>
      </c>
      <c r="P17" s="12" t="s">
        <v>88</v>
      </c>
      <c r="Q17" s="12" t="s">
        <v>685</v>
      </c>
      <c r="R17" s="31" t="s">
        <v>706</v>
      </c>
      <c r="S17" s="12" t="s">
        <v>77</v>
      </c>
      <c r="T17" s="13" t="s">
        <v>687</v>
      </c>
      <c r="U17" s="12" t="s">
        <v>35</v>
      </c>
      <c r="V17" s="12">
        <v>6.96</v>
      </c>
      <c r="W17" s="12">
        <v>1</v>
      </c>
      <c r="X17" s="12"/>
    </row>
    <row r="18" spans="1:24" ht="15" customHeight="1" x14ac:dyDescent="0.35">
      <c r="A18" s="19">
        <f t="shared" si="0"/>
        <v>14</v>
      </c>
      <c r="B18" s="11">
        <v>8799715</v>
      </c>
      <c r="C18" s="12" t="s">
        <v>121</v>
      </c>
      <c r="D18" s="12" t="s">
        <v>122</v>
      </c>
      <c r="E18" s="18" t="s">
        <v>27</v>
      </c>
      <c r="F18" s="12" t="s">
        <v>123</v>
      </c>
      <c r="G18" s="12" t="s">
        <v>52</v>
      </c>
      <c r="H18" s="12">
        <v>3187807311</v>
      </c>
      <c r="I18" s="13">
        <v>30026</v>
      </c>
      <c r="J18" s="12">
        <v>163101</v>
      </c>
      <c r="K18" s="12" t="s">
        <v>124</v>
      </c>
      <c r="L18" s="13">
        <v>41061</v>
      </c>
      <c r="M18" s="19">
        <v>1892948</v>
      </c>
      <c r="N18" s="12" t="s">
        <v>30</v>
      </c>
      <c r="O18" s="12" t="s">
        <v>62</v>
      </c>
      <c r="P18" s="12" t="s">
        <v>125</v>
      </c>
      <c r="Q18" s="12" t="s">
        <v>685</v>
      </c>
      <c r="R18" s="31" t="s">
        <v>707</v>
      </c>
      <c r="S18" s="12" t="s">
        <v>51</v>
      </c>
      <c r="T18" s="13" t="s">
        <v>687</v>
      </c>
      <c r="U18" s="12" t="s">
        <v>120</v>
      </c>
      <c r="V18" s="12">
        <v>6.96</v>
      </c>
      <c r="W18" s="12">
        <v>1</v>
      </c>
      <c r="X18" s="12"/>
    </row>
    <row r="19" spans="1:24" ht="15" customHeight="1" x14ac:dyDescent="0.35">
      <c r="A19" s="19">
        <f t="shared" si="0"/>
        <v>15</v>
      </c>
      <c r="B19" s="11">
        <v>1064796116</v>
      </c>
      <c r="C19" s="12" t="s">
        <v>111</v>
      </c>
      <c r="D19" s="12" t="s">
        <v>708</v>
      </c>
      <c r="E19" s="18" t="s">
        <v>27</v>
      </c>
      <c r="F19" s="12" t="s">
        <v>709</v>
      </c>
      <c r="G19" s="12" t="s">
        <v>710</v>
      </c>
      <c r="H19" s="12">
        <v>3177864696</v>
      </c>
      <c r="I19" s="13">
        <v>33646</v>
      </c>
      <c r="J19" s="12">
        <v>1618</v>
      </c>
      <c r="K19" s="12" t="s">
        <v>118</v>
      </c>
      <c r="L19" s="13">
        <v>43770</v>
      </c>
      <c r="M19" s="19">
        <v>1399100</v>
      </c>
      <c r="N19" s="12" t="s">
        <v>49</v>
      </c>
      <c r="O19" s="12" t="s">
        <v>31</v>
      </c>
      <c r="P19" s="12" t="s">
        <v>225</v>
      </c>
      <c r="Q19" s="12" t="s">
        <v>685</v>
      </c>
      <c r="R19" s="31" t="s">
        <v>711</v>
      </c>
      <c r="S19" s="12" t="s">
        <v>77</v>
      </c>
      <c r="T19" s="13" t="s">
        <v>687</v>
      </c>
      <c r="U19" s="12" t="s">
        <v>35</v>
      </c>
      <c r="V19" s="12">
        <v>6.96</v>
      </c>
      <c r="W19" s="12">
        <v>1</v>
      </c>
      <c r="X19" s="12"/>
    </row>
    <row r="20" spans="1:24" ht="15" customHeight="1" x14ac:dyDescent="0.35">
      <c r="A20" s="19">
        <f t="shared" si="0"/>
        <v>16</v>
      </c>
      <c r="B20" s="11">
        <v>1121334652</v>
      </c>
      <c r="C20" s="12" t="s">
        <v>126</v>
      </c>
      <c r="D20" s="12" t="s">
        <v>127</v>
      </c>
      <c r="E20" s="18" t="s">
        <v>27</v>
      </c>
      <c r="F20" s="12" t="s">
        <v>712</v>
      </c>
      <c r="G20" s="12" t="s">
        <v>126</v>
      </c>
      <c r="H20" s="12">
        <v>3012325505</v>
      </c>
      <c r="I20" s="13">
        <v>34567</v>
      </c>
      <c r="J20" s="12">
        <v>1634</v>
      </c>
      <c r="K20" s="12" t="s">
        <v>29</v>
      </c>
      <c r="L20" s="13">
        <v>43420</v>
      </c>
      <c r="M20" s="19">
        <v>1378000</v>
      </c>
      <c r="N20" s="12" t="s">
        <v>61</v>
      </c>
      <c r="O20" s="12" t="s">
        <v>31</v>
      </c>
      <c r="P20" s="12" t="s">
        <v>82</v>
      </c>
      <c r="Q20" s="12" t="s">
        <v>685</v>
      </c>
      <c r="R20" s="31" t="s">
        <v>713</v>
      </c>
      <c r="S20" s="12" t="s">
        <v>129</v>
      </c>
      <c r="T20" s="13" t="s">
        <v>687</v>
      </c>
      <c r="U20" s="12" t="s">
        <v>35</v>
      </c>
      <c r="V20" s="12">
        <v>6.96</v>
      </c>
      <c r="W20" s="12">
        <v>0</v>
      </c>
      <c r="X20" s="12"/>
    </row>
    <row r="21" spans="1:24" ht="15" customHeight="1" x14ac:dyDescent="0.35">
      <c r="A21" s="19">
        <f t="shared" si="0"/>
        <v>17</v>
      </c>
      <c r="B21" s="11">
        <v>12693378</v>
      </c>
      <c r="C21" s="12" t="s">
        <v>130</v>
      </c>
      <c r="D21" s="12" t="s">
        <v>131</v>
      </c>
      <c r="E21" s="18" t="s">
        <v>27</v>
      </c>
      <c r="F21" s="12" t="s">
        <v>132</v>
      </c>
      <c r="G21" s="12" t="s">
        <v>114</v>
      </c>
      <c r="H21" s="12">
        <v>3126910299</v>
      </c>
      <c r="I21" s="13">
        <v>29952</v>
      </c>
      <c r="J21" s="12">
        <v>1614</v>
      </c>
      <c r="K21" s="12" t="s">
        <v>55</v>
      </c>
      <c r="L21" s="13">
        <v>39428</v>
      </c>
      <c r="M21" s="19">
        <v>2080800</v>
      </c>
      <c r="N21" s="12" t="s">
        <v>30</v>
      </c>
      <c r="O21" s="12" t="s">
        <v>31</v>
      </c>
      <c r="P21" s="12" t="s">
        <v>105</v>
      </c>
      <c r="Q21" s="12" t="s">
        <v>685</v>
      </c>
      <c r="R21" s="31" t="s">
        <v>714</v>
      </c>
      <c r="S21" s="12" t="s">
        <v>77</v>
      </c>
      <c r="T21" s="13" t="s">
        <v>687</v>
      </c>
      <c r="U21" s="12" t="s">
        <v>120</v>
      </c>
      <c r="V21" s="12">
        <v>6.96</v>
      </c>
      <c r="W21" s="12">
        <v>1</v>
      </c>
      <c r="X21" s="12"/>
    </row>
    <row r="22" spans="1:24" ht="15" customHeight="1" x14ac:dyDescent="0.35">
      <c r="A22" s="19">
        <f t="shared" si="0"/>
        <v>18</v>
      </c>
      <c r="B22" s="11">
        <v>22736891</v>
      </c>
      <c r="C22" s="12" t="s">
        <v>52</v>
      </c>
      <c r="D22" s="12" t="s">
        <v>133</v>
      </c>
      <c r="E22" s="18" t="s">
        <v>66</v>
      </c>
      <c r="F22" s="12" t="s">
        <v>715</v>
      </c>
      <c r="G22" s="12" t="s">
        <v>52</v>
      </c>
      <c r="H22" s="12">
        <v>3217741006</v>
      </c>
      <c r="I22" s="13">
        <v>30246</v>
      </c>
      <c r="J22" s="12">
        <v>1692</v>
      </c>
      <c r="K22" s="12" t="s">
        <v>48</v>
      </c>
      <c r="L22" s="13">
        <v>42522</v>
      </c>
      <c r="M22" s="19">
        <v>5674900</v>
      </c>
      <c r="N22" s="12" t="s">
        <v>49</v>
      </c>
      <c r="O22" s="12" t="s">
        <v>100</v>
      </c>
      <c r="P22" s="12" t="s">
        <v>716</v>
      </c>
      <c r="Q22" s="12" t="s">
        <v>685</v>
      </c>
      <c r="R22" s="31" t="s">
        <v>717</v>
      </c>
      <c r="S22" s="12" t="s">
        <v>51</v>
      </c>
      <c r="T22" s="13" t="s">
        <v>687</v>
      </c>
      <c r="U22" s="12" t="s">
        <v>35</v>
      </c>
      <c r="V22" s="12">
        <v>6.96</v>
      </c>
      <c r="W22" s="12">
        <v>0</v>
      </c>
      <c r="X22" s="12"/>
    </row>
    <row r="23" spans="1:24" ht="15" customHeight="1" x14ac:dyDescent="0.35">
      <c r="A23" s="19">
        <f t="shared" si="0"/>
        <v>19</v>
      </c>
      <c r="B23" s="11">
        <v>88211486</v>
      </c>
      <c r="C23" s="12" t="s">
        <v>136</v>
      </c>
      <c r="D23" s="12" t="s">
        <v>137</v>
      </c>
      <c r="E23" s="18" t="s">
        <v>27</v>
      </c>
      <c r="F23" s="12" t="s">
        <v>138</v>
      </c>
      <c r="G23" s="12" t="s">
        <v>39</v>
      </c>
      <c r="H23" s="12">
        <v>3152011228</v>
      </c>
      <c r="I23" s="13">
        <v>27208</v>
      </c>
      <c r="J23" s="12">
        <v>1634</v>
      </c>
      <c r="K23" s="12" t="s">
        <v>29</v>
      </c>
      <c r="L23" s="13">
        <v>41671</v>
      </c>
      <c r="M23" s="19">
        <v>2337300</v>
      </c>
      <c r="N23" s="12" t="s">
        <v>30</v>
      </c>
      <c r="O23" s="12" t="s">
        <v>62</v>
      </c>
      <c r="P23" s="12" t="s">
        <v>105</v>
      </c>
      <c r="Q23" s="12" t="s">
        <v>685</v>
      </c>
      <c r="R23" s="31" t="s">
        <v>718</v>
      </c>
      <c r="S23" s="12" t="s">
        <v>77</v>
      </c>
      <c r="T23" s="13" t="s">
        <v>687</v>
      </c>
      <c r="U23" s="12" t="s">
        <v>35</v>
      </c>
      <c r="V23" s="12">
        <v>6.96</v>
      </c>
      <c r="W23" s="12">
        <v>1</v>
      </c>
      <c r="X23" s="12"/>
    </row>
    <row r="24" spans="1:24" ht="15" customHeight="1" x14ac:dyDescent="0.35">
      <c r="A24" s="19">
        <f t="shared" si="0"/>
        <v>20</v>
      </c>
      <c r="B24" s="11">
        <v>15171212</v>
      </c>
      <c r="C24" s="12" t="s">
        <v>74</v>
      </c>
      <c r="D24" s="12" t="s">
        <v>139</v>
      </c>
      <c r="E24" s="18" t="s">
        <v>27</v>
      </c>
      <c r="F24" s="12" t="s">
        <v>140</v>
      </c>
      <c r="G24" s="12" t="s">
        <v>74</v>
      </c>
      <c r="H24" s="12">
        <v>5707347</v>
      </c>
      <c r="I24" s="13">
        <v>29660</v>
      </c>
      <c r="J24" s="12">
        <v>1638</v>
      </c>
      <c r="K24" s="12" t="s">
        <v>99</v>
      </c>
      <c r="L24" s="13">
        <v>40380</v>
      </c>
      <c r="M24" s="19">
        <v>3611300</v>
      </c>
      <c r="N24" s="12" t="s">
        <v>30</v>
      </c>
      <c r="O24" s="12" t="s">
        <v>31</v>
      </c>
      <c r="P24" s="12" t="s">
        <v>82</v>
      </c>
      <c r="Q24" s="12" t="s">
        <v>685</v>
      </c>
      <c r="R24" s="31" t="s">
        <v>719</v>
      </c>
      <c r="S24" s="12" t="s">
        <v>77</v>
      </c>
      <c r="T24" s="13" t="s">
        <v>687</v>
      </c>
      <c r="U24" s="12" t="s">
        <v>78</v>
      </c>
      <c r="V24" s="12">
        <v>6.96</v>
      </c>
      <c r="W24" s="12">
        <v>0</v>
      </c>
      <c r="X24" s="12"/>
    </row>
    <row r="25" spans="1:24" ht="15" customHeight="1" x14ac:dyDescent="0.35">
      <c r="A25" s="19">
        <f t="shared" si="0"/>
        <v>21</v>
      </c>
      <c r="B25" s="11">
        <v>72203630</v>
      </c>
      <c r="C25" s="12" t="s">
        <v>52</v>
      </c>
      <c r="D25" s="12" t="s">
        <v>141</v>
      </c>
      <c r="E25" s="18" t="s">
        <v>27</v>
      </c>
      <c r="F25" s="12" t="s">
        <v>720</v>
      </c>
      <c r="G25" s="12" t="s">
        <v>52</v>
      </c>
      <c r="H25" s="12"/>
      <c r="I25" s="13">
        <v>27189</v>
      </c>
      <c r="J25" s="12">
        <v>1692</v>
      </c>
      <c r="K25" s="12" t="s">
        <v>48</v>
      </c>
      <c r="L25" s="13">
        <v>39791</v>
      </c>
      <c r="M25" s="19">
        <v>8854100</v>
      </c>
      <c r="N25" s="12" t="s">
        <v>69</v>
      </c>
      <c r="O25" s="12" t="s">
        <v>31</v>
      </c>
      <c r="P25" s="12" t="s">
        <v>143</v>
      </c>
      <c r="Q25" s="12" t="s">
        <v>685</v>
      </c>
      <c r="R25" s="31" t="s">
        <v>721</v>
      </c>
      <c r="S25" s="12" t="s">
        <v>77</v>
      </c>
      <c r="T25" s="13" t="s">
        <v>687</v>
      </c>
      <c r="U25" s="12" t="s">
        <v>120</v>
      </c>
      <c r="V25" s="12">
        <v>6.96</v>
      </c>
      <c r="W25" s="12">
        <v>0</v>
      </c>
      <c r="X25" s="12"/>
    </row>
    <row r="26" spans="1:24" ht="15" customHeight="1" x14ac:dyDescent="0.35">
      <c r="A26" s="19">
        <f t="shared" si="0"/>
        <v>22</v>
      </c>
      <c r="B26" s="11">
        <v>74187649</v>
      </c>
      <c r="C26" s="12" t="s">
        <v>144</v>
      </c>
      <c r="D26" s="12" t="s">
        <v>145</v>
      </c>
      <c r="E26" s="18" t="s">
        <v>27</v>
      </c>
      <c r="F26" s="12" t="s">
        <v>146</v>
      </c>
      <c r="G26" s="12" t="s">
        <v>144</v>
      </c>
      <c r="H26" s="12">
        <v>3125813109</v>
      </c>
      <c r="I26" s="13">
        <v>29521</v>
      </c>
      <c r="J26" s="12">
        <v>161901</v>
      </c>
      <c r="K26" s="12" t="s">
        <v>147</v>
      </c>
      <c r="L26" s="13">
        <v>40366</v>
      </c>
      <c r="M26" s="19">
        <v>2714800</v>
      </c>
      <c r="N26" s="12" t="s">
        <v>75</v>
      </c>
      <c r="O26" s="12" t="s">
        <v>31</v>
      </c>
      <c r="P26" s="12" t="s">
        <v>148</v>
      </c>
      <c r="Q26" s="12" t="s">
        <v>722</v>
      </c>
      <c r="R26" s="31" t="s">
        <v>723</v>
      </c>
      <c r="S26" s="12" t="s">
        <v>77</v>
      </c>
      <c r="T26" s="13" t="s">
        <v>687</v>
      </c>
      <c r="U26" s="12" t="s">
        <v>35</v>
      </c>
      <c r="V26" s="12">
        <v>6.96</v>
      </c>
      <c r="W26" s="12">
        <v>0</v>
      </c>
      <c r="X26" s="12"/>
    </row>
    <row r="27" spans="1:24" ht="15" customHeight="1" x14ac:dyDescent="0.35">
      <c r="A27" s="19">
        <f t="shared" si="0"/>
        <v>23</v>
      </c>
      <c r="B27" s="11">
        <v>1065608204</v>
      </c>
      <c r="C27" s="12" t="s">
        <v>74</v>
      </c>
      <c r="D27" s="12" t="s">
        <v>724</v>
      </c>
      <c r="E27" s="18" t="s">
        <v>27</v>
      </c>
      <c r="F27" s="12" t="s">
        <v>725</v>
      </c>
      <c r="G27" s="12" t="s">
        <v>74</v>
      </c>
      <c r="H27" s="12">
        <v>3152285885</v>
      </c>
      <c r="I27" s="13">
        <v>32468</v>
      </c>
      <c r="J27" s="12">
        <v>1634</v>
      </c>
      <c r="K27" s="12" t="s">
        <v>29</v>
      </c>
      <c r="L27" s="13">
        <v>43529</v>
      </c>
      <c r="M27" s="19">
        <v>1259000</v>
      </c>
      <c r="N27" s="12" t="s">
        <v>75</v>
      </c>
      <c r="O27" s="12" t="s">
        <v>119</v>
      </c>
      <c r="P27" s="12" t="s">
        <v>88</v>
      </c>
      <c r="Q27" s="12" t="s">
        <v>685</v>
      </c>
      <c r="R27" s="31" t="s">
        <v>726</v>
      </c>
      <c r="S27" s="12" t="s">
        <v>77</v>
      </c>
      <c r="T27" s="13" t="s">
        <v>687</v>
      </c>
      <c r="U27" s="12" t="s">
        <v>35</v>
      </c>
      <c r="V27" s="12">
        <v>6.96</v>
      </c>
      <c r="W27" s="12">
        <v>1</v>
      </c>
      <c r="X27" s="12"/>
    </row>
    <row r="28" spans="1:24" ht="15" customHeight="1" x14ac:dyDescent="0.35">
      <c r="A28" s="19">
        <f t="shared" si="0"/>
        <v>24</v>
      </c>
      <c r="B28" s="11">
        <v>19603067</v>
      </c>
      <c r="C28" s="12" t="s">
        <v>149</v>
      </c>
      <c r="D28" s="12" t="s">
        <v>150</v>
      </c>
      <c r="E28" s="18" t="s">
        <v>27</v>
      </c>
      <c r="F28" s="12" t="s">
        <v>151</v>
      </c>
      <c r="G28" s="12" t="s">
        <v>74</v>
      </c>
      <c r="H28" s="12">
        <v>3185895405</v>
      </c>
      <c r="I28" s="13">
        <v>30930</v>
      </c>
      <c r="J28" s="12">
        <v>1634</v>
      </c>
      <c r="K28" s="12" t="s">
        <v>29</v>
      </c>
      <c r="L28" s="13">
        <v>41671</v>
      </c>
      <c r="M28" s="19">
        <v>2337300</v>
      </c>
      <c r="N28" s="12" t="s">
        <v>152</v>
      </c>
      <c r="O28" s="12" t="s">
        <v>31</v>
      </c>
      <c r="P28" s="12" t="s">
        <v>105</v>
      </c>
      <c r="Q28" s="12" t="s">
        <v>722</v>
      </c>
      <c r="R28" s="31" t="s">
        <v>727</v>
      </c>
      <c r="S28" s="12" t="s">
        <v>77</v>
      </c>
      <c r="T28" s="13" t="s">
        <v>687</v>
      </c>
      <c r="U28" s="12" t="s">
        <v>35</v>
      </c>
      <c r="V28" s="12">
        <v>6.96</v>
      </c>
      <c r="W28" s="12">
        <v>1</v>
      </c>
      <c r="X28" s="12"/>
    </row>
    <row r="29" spans="1:24" ht="15" customHeight="1" x14ac:dyDescent="0.35">
      <c r="A29" s="19">
        <f t="shared" si="0"/>
        <v>25</v>
      </c>
      <c r="B29" s="11">
        <v>1065584800</v>
      </c>
      <c r="C29" s="12" t="s">
        <v>74</v>
      </c>
      <c r="D29" s="12" t="s">
        <v>153</v>
      </c>
      <c r="E29" s="18" t="s">
        <v>27</v>
      </c>
      <c r="F29" s="12" t="s">
        <v>154</v>
      </c>
      <c r="G29" s="12" t="s">
        <v>25</v>
      </c>
      <c r="H29" s="12">
        <v>3046744447</v>
      </c>
      <c r="I29" s="13">
        <v>31962</v>
      </c>
      <c r="J29" s="12">
        <v>1634</v>
      </c>
      <c r="K29" s="12" t="s">
        <v>29</v>
      </c>
      <c r="L29" s="13">
        <v>41655</v>
      </c>
      <c r="M29" s="19">
        <v>2337300</v>
      </c>
      <c r="N29" s="12" t="s">
        <v>49</v>
      </c>
      <c r="O29" s="12" t="s">
        <v>31</v>
      </c>
      <c r="P29" s="12" t="s">
        <v>105</v>
      </c>
      <c r="Q29" s="12" t="s">
        <v>685</v>
      </c>
      <c r="R29" s="31" t="s">
        <v>728</v>
      </c>
      <c r="S29" s="12" t="s">
        <v>33</v>
      </c>
      <c r="T29" s="13" t="s">
        <v>687</v>
      </c>
      <c r="U29" s="12" t="s">
        <v>35</v>
      </c>
      <c r="V29" s="12">
        <v>6.96</v>
      </c>
      <c r="W29" s="12">
        <v>1</v>
      </c>
      <c r="X29" s="12"/>
    </row>
    <row r="30" spans="1:24" ht="15" customHeight="1" x14ac:dyDescent="0.35">
      <c r="A30" s="19">
        <f t="shared" si="0"/>
        <v>26</v>
      </c>
      <c r="B30" s="11">
        <v>72238196</v>
      </c>
      <c r="C30" s="12" t="s">
        <v>52</v>
      </c>
      <c r="D30" s="12" t="s">
        <v>155</v>
      </c>
      <c r="E30" s="18" t="s">
        <v>27</v>
      </c>
      <c r="F30" s="12" t="s">
        <v>156</v>
      </c>
      <c r="G30" s="12" t="s">
        <v>52</v>
      </c>
      <c r="H30" s="12">
        <v>3156304315</v>
      </c>
      <c r="I30" s="13">
        <v>28515</v>
      </c>
      <c r="J30" s="12">
        <v>163502</v>
      </c>
      <c r="K30" s="12" t="s">
        <v>729</v>
      </c>
      <c r="L30" s="13">
        <v>41671</v>
      </c>
      <c r="M30" s="19">
        <v>2134900</v>
      </c>
      <c r="N30" s="12" t="s">
        <v>30</v>
      </c>
      <c r="O30" s="12" t="s">
        <v>31</v>
      </c>
      <c r="P30" s="12" t="s">
        <v>32</v>
      </c>
      <c r="Q30" s="12" t="s">
        <v>685</v>
      </c>
      <c r="R30" s="31" t="s">
        <v>730</v>
      </c>
      <c r="S30" s="12" t="s">
        <v>51</v>
      </c>
      <c r="T30" s="13" t="s">
        <v>687</v>
      </c>
      <c r="U30" s="12" t="s">
        <v>35</v>
      </c>
      <c r="V30" s="12">
        <v>6.96</v>
      </c>
      <c r="W30" s="12">
        <v>1</v>
      </c>
      <c r="X30" s="12"/>
    </row>
    <row r="31" spans="1:24" ht="15" customHeight="1" x14ac:dyDescent="0.35">
      <c r="A31" s="19">
        <f t="shared" si="0"/>
        <v>27</v>
      </c>
      <c r="B31" s="11">
        <v>7604762</v>
      </c>
      <c r="C31" s="12" t="s">
        <v>96</v>
      </c>
      <c r="D31" s="12" t="s">
        <v>158</v>
      </c>
      <c r="E31" s="18" t="s">
        <v>27</v>
      </c>
      <c r="F31" s="12" t="s">
        <v>159</v>
      </c>
      <c r="G31" s="12" t="s">
        <v>96</v>
      </c>
      <c r="H31" s="12">
        <v>3156980537</v>
      </c>
      <c r="I31" s="13">
        <v>29302</v>
      </c>
      <c r="J31" s="12">
        <v>1634</v>
      </c>
      <c r="K31" s="12" t="s">
        <v>29</v>
      </c>
      <c r="L31" s="13">
        <v>41671</v>
      </c>
      <c r="M31" s="19">
        <v>2337300</v>
      </c>
      <c r="N31" s="12" t="s">
        <v>30</v>
      </c>
      <c r="O31" s="12" t="s">
        <v>31</v>
      </c>
      <c r="P31" s="12" t="s">
        <v>105</v>
      </c>
      <c r="Q31" s="12" t="s">
        <v>685</v>
      </c>
      <c r="R31" s="31" t="s">
        <v>731</v>
      </c>
      <c r="S31" s="12" t="s">
        <v>77</v>
      </c>
      <c r="T31" s="13" t="s">
        <v>687</v>
      </c>
      <c r="U31" s="12" t="s">
        <v>35</v>
      </c>
      <c r="V31" s="12">
        <v>6.96</v>
      </c>
      <c r="W31" s="12">
        <v>1</v>
      </c>
      <c r="X31" s="12"/>
    </row>
    <row r="32" spans="1:24" ht="15" customHeight="1" x14ac:dyDescent="0.35">
      <c r="A32" s="19">
        <f t="shared" si="0"/>
        <v>28</v>
      </c>
      <c r="B32" s="11">
        <v>1129532618</v>
      </c>
      <c r="C32" s="12" t="s">
        <v>52</v>
      </c>
      <c r="D32" s="12" t="s">
        <v>160</v>
      </c>
      <c r="E32" s="18" t="s">
        <v>66</v>
      </c>
      <c r="F32" s="12" t="s">
        <v>161</v>
      </c>
      <c r="G32" s="12" t="s">
        <v>52</v>
      </c>
      <c r="H32" s="12">
        <v>3002280844</v>
      </c>
      <c r="I32" s="13">
        <v>31679</v>
      </c>
      <c r="J32" s="12">
        <v>1694</v>
      </c>
      <c r="K32" s="12" t="s">
        <v>68</v>
      </c>
      <c r="L32" s="13">
        <v>41967</v>
      </c>
      <c r="M32" s="19">
        <v>2270000</v>
      </c>
      <c r="N32" s="12" t="s">
        <v>69</v>
      </c>
      <c r="O32" s="12" t="s">
        <v>119</v>
      </c>
      <c r="P32" s="12" t="s">
        <v>162</v>
      </c>
      <c r="Q32" s="12" t="s">
        <v>685</v>
      </c>
      <c r="R32" s="31" t="s">
        <v>732</v>
      </c>
      <c r="S32" s="12" t="s">
        <v>51</v>
      </c>
      <c r="T32" s="13" t="s">
        <v>687</v>
      </c>
      <c r="U32" s="12" t="s">
        <v>120</v>
      </c>
      <c r="V32" s="12">
        <v>4.3499999999999996</v>
      </c>
      <c r="W32" s="12">
        <v>0</v>
      </c>
      <c r="X32" s="12"/>
    </row>
    <row r="33" spans="1:24" ht="15" customHeight="1" x14ac:dyDescent="0.35">
      <c r="A33" s="19">
        <f t="shared" si="0"/>
        <v>29</v>
      </c>
      <c r="B33" s="11">
        <v>12524834</v>
      </c>
      <c r="C33" s="12" t="s">
        <v>114</v>
      </c>
      <c r="D33" s="12" t="s">
        <v>164</v>
      </c>
      <c r="E33" s="18" t="s">
        <v>27</v>
      </c>
      <c r="F33" s="12" t="s">
        <v>165</v>
      </c>
      <c r="G33" s="12" t="s">
        <v>114</v>
      </c>
      <c r="H33" s="12">
        <v>3124245432</v>
      </c>
      <c r="I33" s="13">
        <v>30902</v>
      </c>
      <c r="J33" s="12">
        <v>1614</v>
      </c>
      <c r="K33" s="12" t="s">
        <v>55</v>
      </c>
      <c r="L33" s="13">
        <v>41548</v>
      </c>
      <c r="M33" s="19">
        <v>1500200</v>
      </c>
      <c r="N33" s="12" t="s">
        <v>75</v>
      </c>
      <c r="O33" s="12" t="s">
        <v>119</v>
      </c>
      <c r="P33" s="12" t="s">
        <v>228</v>
      </c>
      <c r="Q33" s="12" t="s">
        <v>685</v>
      </c>
      <c r="R33" s="31" t="s">
        <v>733</v>
      </c>
      <c r="S33" s="12" t="s">
        <v>77</v>
      </c>
      <c r="T33" s="13" t="s">
        <v>687</v>
      </c>
      <c r="U33" s="12" t="s">
        <v>35</v>
      </c>
      <c r="V33" s="12">
        <v>6.96</v>
      </c>
      <c r="W33" s="12">
        <v>1</v>
      </c>
      <c r="X33" s="12"/>
    </row>
    <row r="34" spans="1:24" ht="15" customHeight="1" x14ac:dyDescent="0.35">
      <c r="A34" s="19">
        <f t="shared" si="0"/>
        <v>30</v>
      </c>
      <c r="B34" s="11">
        <v>1113518389</v>
      </c>
      <c r="C34" s="12" t="s">
        <v>93</v>
      </c>
      <c r="D34" s="12" t="s">
        <v>166</v>
      </c>
      <c r="E34" s="18" t="s">
        <v>66</v>
      </c>
      <c r="F34" s="12" t="s">
        <v>167</v>
      </c>
      <c r="G34" s="12" t="s">
        <v>93</v>
      </c>
      <c r="H34" s="12">
        <v>3113220967</v>
      </c>
      <c r="I34" s="13">
        <v>32434</v>
      </c>
      <c r="J34" s="12">
        <v>1624</v>
      </c>
      <c r="K34" s="12" t="s">
        <v>60</v>
      </c>
      <c r="L34" s="13">
        <v>40375</v>
      </c>
      <c r="M34" s="19">
        <v>2270000</v>
      </c>
      <c r="N34" s="12" t="s">
        <v>168</v>
      </c>
      <c r="O34" s="12" t="s">
        <v>31</v>
      </c>
      <c r="P34" s="12" t="s">
        <v>169</v>
      </c>
      <c r="Q34" s="12" t="s">
        <v>722</v>
      </c>
      <c r="R34" s="31" t="s">
        <v>734</v>
      </c>
      <c r="S34" s="12" t="s">
        <v>64</v>
      </c>
      <c r="T34" s="13" t="s">
        <v>687</v>
      </c>
      <c r="U34" s="12" t="s">
        <v>120</v>
      </c>
      <c r="V34" s="12">
        <v>6.96</v>
      </c>
      <c r="W34" s="12">
        <v>0</v>
      </c>
      <c r="X34" s="12"/>
    </row>
    <row r="35" spans="1:24" ht="15" customHeight="1" x14ac:dyDescent="0.35">
      <c r="A35" s="19">
        <f t="shared" si="0"/>
        <v>31</v>
      </c>
      <c r="B35" s="11">
        <v>12523994</v>
      </c>
      <c r="C35" s="12" t="s">
        <v>735</v>
      </c>
      <c r="D35" s="12" t="s">
        <v>171</v>
      </c>
      <c r="E35" s="18" t="s">
        <v>27</v>
      </c>
      <c r="F35" s="12" t="s">
        <v>172</v>
      </c>
      <c r="G35" s="12" t="s">
        <v>96</v>
      </c>
      <c r="H35" s="12">
        <v>3156980537</v>
      </c>
      <c r="I35" s="13">
        <v>29475</v>
      </c>
      <c r="J35" s="12">
        <v>1634</v>
      </c>
      <c r="K35" s="12" t="s">
        <v>29</v>
      </c>
      <c r="L35" s="13">
        <v>41655</v>
      </c>
      <c r="M35" s="19">
        <v>1892900</v>
      </c>
      <c r="N35" s="12" t="s">
        <v>30</v>
      </c>
      <c r="O35" s="12" t="s">
        <v>119</v>
      </c>
      <c r="P35" s="12" t="s">
        <v>125</v>
      </c>
      <c r="Q35" s="12" t="s">
        <v>685</v>
      </c>
      <c r="R35" s="31" t="s">
        <v>736</v>
      </c>
      <c r="S35" s="12" t="s">
        <v>77</v>
      </c>
      <c r="T35" s="13" t="s">
        <v>687</v>
      </c>
      <c r="U35" s="12" t="s">
        <v>35</v>
      </c>
      <c r="V35" s="12">
        <v>6.96</v>
      </c>
      <c r="W35" s="12">
        <v>1</v>
      </c>
      <c r="X35" s="12"/>
    </row>
    <row r="36" spans="1:24" ht="15" customHeight="1" x14ac:dyDescent="0.35">
      <c r="A36" s="19">
        <f t="shared" si="0"/>
        <v>32</v>
      </c>
      <c r="B36" s="11">
        <v>72199572</v>
      </c>
      <c r="C36" s="12" t="s">
        <v>52</v>
      </c>
      <c r="D36" s="12" t="s">
        <v>173</v>
      </c>
      <c r="E36" s="18" t="s">
        <v>27</v>
      </c>
      <c r="F36" s="12" t="s">
        <v>174</v>
      </c>
      <c r="G36" s="12" t="s">
        <v>52</v>
      </c>
      <c r="H36" s="12">
        <v>3726100</v>
      </c>
      <c r="I36" s="13">
        <v>26925</v>
      </c>
      <c r="J36" s="12">
        <v>1693</v>
      </c>
      <c r="K36" s="12" t="s">
        <v>175</v>
      </c>
      <c r="L36" s="13">
        <v>41030</v>
      </c>
      <c r="M36" s="19">
        <v>1341300</v>
      </c>
      <c r="N36" s="12" t="s">
        <v>30</v>
      </c>
      <c r="O36" s="12" t="s">
        <v>31</v>
      </c>
      <c r="P36" s="12" t="s">
        <v>176</v>
      </c>
      <c r="Q36" s="12" t="s">
        <v>685</v>
      </c>
      <c r="R36" s="31" t="s">
        <v>737</v>
      </c>
      <c r="S36" s="12" t="s">
        <v>51</v>
      </c>
      <c r="T36" s="13" t="s">
        <v>687</v>
      </c>
      <c r="U36" s="12" t="s">
        <v>120</v>
      </c>
      <c r="V36" s="12">
        <v>6.96</v>
      </c>
      <c r="W36" s="12">
        <v>0</v>
      </c>
      <c r="X36" s="12"/>
    </row>
    <row r="37" spans="1:24" ht="15" customHeight="1" x14ac:dyDescent="0.35">
      <c r="A37" s="19">
        <f t="shared" si="0"/>
        <v>33</v>
      </c>
      <c r="B37" s="11">
        <v>72343449</v>
      </c>
      <c r="C37" s="12" t="s">
        <v>52</v>
      </c>
      <c r="D37" s="12" t="s">
        <v>177</v>
      </c>
      <c r="E37" s="18" t="s">
        <v>27</v>
      </c>
      <c r="F37" s="12" t="s">
        <v>738</v>
      </c>
      <c r="G37" s="12" t="s">
        <v>39</v>
      </c>
      <c r="H37" s="12">
        <v>3011674</v>
      </c>
      <c r="I37" s="13">
        <v>30941</v>
      </c>
      <c r="J37" s="12">
        <v>1634</v>
      </c>
      <c r="K37" s="12" t="s">
        <v>29</v>
      </c>
      <c r="L37" s="13">
        <v>42438</v>
      </c>
      <c r="M37" s="19">
        <v>6000000</v>
      </c>
      <c r="N37" s="12" t="s">
        <v>30</v>
      </c>
      <c r="O37" s="12" t="s">
        <v>31</v>
      </c>
      <c r="P37" s="12" t="s">
        <v>76</v>
      </c>
      <c r="Q37" s="12" t="s">
        <v>685</v>
      </c>
      <c r="R37" s="31" t="s">
        <v>739</v>
      </c>
      <c r="S37" s="12" t="s">
        <v>51</v>
      </c>
      <c r="T37" s="13" t="s">
        <v>687</v>
      </c>
      <c r="U37" s="12" t="s">
        <v>35</v>
      </c>
      <c r="V37" s="12">
        <v>6.96</v>
      </c>
      <c r="W37" s="12">
        <v>0</v>
      </c>
      <c r="X37" s="12"/>
    </row>
    <row r="38" spans="1:24" ht="15" customHeight="1" x14ac:dyDescent="0.35">
      <c r="A38" s="19">
        <f t="shared" si="0"/>
        <v>34</v>
      </c>
      <c r="B38" s="11">
        <v>9238741</v>
      </c>
      <c r="C38" s="12" t="s">
        <v>179</v>
      </c>
      <c r="D38" s="12" t="s">
        <v>180</v>
      </c>
      <c r="E38" s="18" t="s">
        <v>27</v>
      </c>
      <c r="F38" s="12" t="s">
        <v>181</v>
      </c>
      <c r="G38" s="12" t="s">
        <v>114</v>
      </c>
      <c r="H38" s="12">
        <v>3137202901</v>
      </c>
      <c r="I38" s="13">
        <v>30605</v>
      </c>
      <c r="J38" s="12">
        <v>1618</v>
      </c>
      <c r="K38" s="12" t="s">
        <v>118</v>
      </c>
      <c r="L38" s="13">
        <v>40044</v>
      </c>
      <c r="M38" s="19">
        <v>1835600</v>
      </c>
      <c r="N38" s="12" t="s">
        <v>75</v>
      </c>
      <c r="O38" s="12" t="s">
        <v>31</v>
      </c>
      <c r="P38" s="12" t="s">
        <v>125</v>
      </c>
      <c r="Q38" s="12" t="s">
        <v>685</v>
      </c>
      <c r="R38" s="31" t="s">
        <v>740</v>
      </c>
      <c r="S38" s="12" t="s">
        <v>77</v>
      </c>
      <c r="T38" s="13" t="s">
        <v>687</v>
      </c>
      <c r="U38" s="12" t="s">
        <v>35</v>
      </c>
      <c r="V38" s="12">
        <v>6.96</v>
      </c>
      <c r="W38" s="12">
        <v>1</v>
      </c>
      <c r="X38" s="12"/>
    </row>
    <row r="39" spans="1:24" ht="15" customHeight="1" x14ac:dyDescent="0.35">
      <c r="A39" s="19">
        <f t="shared" si="0"/>
        <v>35</v>
      </c>
      <c r="B39" s="11">
        <v>1235339059</v>
      </c>
      <c r="C39" s="12" t="s">
        <v>74</v>
      </c>
      <c r="D39" s="12" t="s">
        <v>741</v>
      </c>
      <c r="E39" s="18" t="s">
        <v>27</v>
      </c>
      <c r="F39" s="12"/>
      <c r="G39" s="12" t="s">
        <v>74</v>
      </c>
      <c r="H39" s="12">
        <v>3002902791</v>
      </c>
      <c r="I39" s="13">
        <v>36202</v>
      </c>
      <c r="J39" s="12">
        <v>1618</v>
      </c>
      <c r="K39" s="12" t="s">
        <v>118</v>
      </c>
      <c r="L39" s="13">
        <v>43735</v>
      </c>
      <c r="M39" s="19">
        <v>1031800</v>
      </c>
      <c r="N39" s="12" t="s">
        <v>357</v>
      </c>
      <c r="O39" s="12" t="s">
        <v>31</v>
      </c>
      <c r="P39" s="12" t="s">
        <v>225</v>
      </c>
      <c r="Q39" s="12" t="s">
        <v>685</v>
      </c>
      <c r="R39" s="31"/>
      <c r="S39" s="12" t="s">
        <v>77</v>
      </c>
      <c r="T39" s="13" t="s">
        <v>687</v>
      </c>
      <c r="U39" s="12" t="s">
        <v>35</v>
      </c>
      <c r="V39" s="12">
        <v>6.96</v>
      </c>
      <c r="W39" s="12">
        <v>1</v>
      </c>
      <c r="X39" s="12"/>
    </row>
    <row r="40" spans="1:24" ht="15" customHeight="1" x14ac:dyDescent="0.35">
      <c r="A40" s="19">
        <f t="shared" si="0"/>
        <v>36</v>
      </c>
      <c r="B40" s="11">
        <v>1065811707</v>
      </c>
      <c r="C40" s="12" t="s">
        <v>74</v>
      </c>
      <c r="D40" s="12" t="s">
        <v>742</v>
      </c>
      <c r="E40" s="18" t="s">
        <v>27</v>
      </c>
      <c r="F40" s="12" t="s">
        <v>743</v>
      </c>
      <c r="G40" s="12" t="s">
        <v>114</v>
      </c>
      <c r="H40" s="12">
        <v>3144724649</v>
      </c>
      <c r="I40" s="13">
        <v>34601</v>
      </c>
      <c r="J40" s="12">
        <v>1634</v>
      </c>
      <c r="K40" s="12" t="s">
        <v>29</v>
      </c>
      <c r="L40" s="13">
        <v>43620</v>
      </c>
      <c r="M40" s="19">
        <v>1187700</v>
      </c>
      <c r="N40" s="12" t="s">
        <v>61</v>
      </c>
      <c r="O40" s="12" t="s">
        <v>31</v>
      </c>
      <c r="P40" s="12" t="s">
        <v>88</v>
      </c>
      <c r="Q40" s="12" t="s">
        <v>685</v>
      </c>
      <c r="R40" s="31" t="s">
        <v>744</v>
      </c>
      <c r="S40" s="12" t="s">
        <v>77</v>
      </c>
      <c r="T40" s="13" t="s">
        <v>687</v>
      </c>
      <c r="U40" s="12" t="s">
        <v>35</v>
      </c>
      <c r="V40" s="12">
        <v>6.96</v>
      </c>
      <c r="W40" s="12">
        <v>1</v>
      </c>
      <c r="X40" s="12"/>
    </row>
    <row r="41" spans="1:24" ht="15" customHeight="1" x14ac:dyDescent="0.35">
      <c r="A41" s="19">
        <f t="shared" si="0"/>
        <v>37</v>
      </c>
      <c r="B41" s="11">
        <v>1065583005</v>
      </c>
      <c r="C41" s="12" t="s">
        <v>74</v>
      </c>
      <c r="D41" s="12" t="s">
        <v>745</v>
      </c>
      <c r="E41" s="18" t="s">
        <v>27</v>
      </c>
      <c r="F41" s="12" t="s">
        <v>746</v>
      </c>
      <c r="G41" s="12" t="s">
        <v>74</v>
      </c>
      <c r="H41" s="12">
        <v>3166798049</v>
      </c>
      <c r="I41" s="13">
        <v>31901</v>
      </c>
      <c r="J41" s="12">
        <v>1618</v>
      </c>
      <c r="K41" s="12" t="s">
        <v>118</v>
      </c>
      <c r="L41" s="13">
        <v>43724</v>
      </c>
      <c r="M41" s="19">
        <v>1399100</v>
      </c>
      <c r="N41" s="12" t="s">
        <v>30</v>
      </c>
      <c r="O41" s="12" t="s">
        <v>62</v>
      </c>
      <c r="P41" s="12" t="s">
        <v>88</v>
      </c>
      <c r="Q41" s="12" t="s">
        <v>685</v>
      </c>
      <c r="R41" s="31"/>
      <c r="S41" s="12" t="s">
        <v>77</v>
      </c>
      <c r="T41" s="13" t="s">
        <v>687</v>
      </c>
      <c r="U41" s="12" t="s">
        <v>35</v>
      </c>
      <c r="V41" s="12">
        <v>6.96</v>
      </c>
      <c r="W41" s="12">
        <v>1</v>
      </c>
      <c r="X41" s="12"/>
    </row>
    <row r="42" spans="1:24" ht="15" customHeight="1" x14ac:dyDescent="0.35">
      <c r="A42" s="19">
        <f t="shared" si="0"/>
        <v>38</v>
      </c>
      <c r="B42" s="11">
        <v>77163270</v>
      </c>
      <c r="C42" s="12" t="s">
        <v>185</v>
      </c>
      <c r="D42" s="12" t="s">
        <v>186</v>
      </c>
      <c r="E42" s="18" t="s">
        <v>27</v>
      </c>
      <c r="F42" s="12" t="s">
        <v>187</v>
      </c>
      <c r="G42" s="12" t="s">
        <v>74</v>
      </c>
      <c r="H42" s="12">
        <v>3175942217</v>
      </c>
      <c r="I42" s="13">
        <v>29632</v>
      </c>
      <c r="J42" s="12">
        <v>1634</v>
      </c>
      <c r="K42" s="12" t="s">
        <v>29</v>
      </c>
      <c r="L42" s="13">
        <v>41671</v>
      </c>
      <c r="M42" s="19">
        <v>2337300</v>
      </c>
      <c r="N42" s="12" t="s">
        <v>30</v>
      </c>
      <c r="O42" s="12" t="s">
        <v>31</v>
      </c>
      <c r="P42" s="12" t="s">
        <v>105</v>
      </c>
      <c r="Q42" s="12" t="s">
        <v>685</v>
      </c>
      <c r="R42" s="31" t="s">
        <v>747</v>
      </c>
      <c r="S42" s="12" t="s">
        <v>77</v>
      </c>
      <c r="T42" s="13" t="s">
        <v>687</v>
      </c>
      <c r="U42" s="12" t="s">
        <v>35</v>
      </c>
      <c r="V42" s="12">
        <v>6.96</v>
      </c>
      <c r="W42" s="12">
        <v>1</v>
      </c>
      <c r="X42" s="12"/>
    </row>
    <row r="43" spans="1:24" ht="15" customHeight="1" x14ac:dyDescent="0.35">
      <c r="A43" s="19">
        <f t="shared" si="0"/>
        <v>39</v>
      </c>
      <c r="B43" s="11">
        <v>1064112046</v>
      </c>
      <c r="C43" s="12" t="s">
        <v>114</v>
      </c>
      <c r="D43" s="12" t="s">
        <v>748</v>
      </c>
      <c r="E43" s="18" t="s">
        <v>27</v>
      </c>
      <c r="F43" s="12" t="s">
        <v>749</v>
      </c>
      <c r="G43" s="12" t="s">
        <v>114</v>
      </c>
      <c r="H43" s="12">
        <v>3225944415</v>
      </c>
      <c r="I43" s="13">
        <v>33458</v>
      </c>
      <c r="J43" s="12">
        <v>1614</v>
      </c>
      <c r="K43" s="12" t="s">
        <v>55</v>
      </c>
      <c r="L43" s="13">
        <v>43556</v>
      </c>
      <c r="M43" s="19">
        <v>2000000</v>
      </c>
      <c r="N43" s="12" t="s">
        <v>30</v>
      </c>
      <c r="O43" s="12" t="s">
        <v>31</v>
      </c>
      <c r="P43" s="12" t="s">
        <v>750</v>
      </c>
      <c r="Q43" s="12" t="s">
        <v>685</v>
      </c>
      <c r="R43" s="31" t="s">
        <v>751</v>
      </c>
      <c r="S43" s="12" t="s">
        <v>77</v>
      </c>
      <c r="T43" s="13" t="s">
        <v>687</v>
      </c>
      <c r="U43" s="12" t="s">
        <v>35</v>
      </c>
      <c r="V43" s="12">
        <v>6.96</v>
      </c>
      <c r="W43" s="12">
        <v>1</v>
      </c>
      <c r="X43" s="12"/>
    </row>
    <row r="44" spans="1:24" ht="15" customHeight="1" x14ac:dyDescent="0.35">
      <c r="A44" s="19">
        <f t="shared" si="0"/>
        <v>40</v>
      </c>
      <c r="B44" s="11">
        <v>1064117754</v>
      </c>
      <c r="C44" s="12" t="s">
        <v>114</v>
      </c>
      <c r="D44" s="12" t="s">
        <v>752</v>
      </c>
      <c r="E44" s="18" t="s">
        <v>27</v>
      </c>
      <c r="F44" s="12" t="s">
        <v>753</v>
      </c>
      <c r="G44" s="12" t="s">
        <v>114</v>
      </c>
      <c r="H44" s="12">
        <v>3147968825</v>
      </c>
      <c r="I44" s="13">
        <v>35091</v>
      </c>
      <c r="J44" s="12">
        <v>1634</v>
      </c>
      <c r="K44" s="12" t="s">
        <v>29</v>
      </c>
      <c r="L44" s="13">
        <v>43750</v>
      </c>
      <c r="M44" s="19">
        <v>828116</v>
      </c>
      <c r="N44" s="12" t="s">
        <v>559</v>
      </c>
      <c r="O44" s="12" t="s">
        <v>41</v>
      </c>
      <c r="P44" s="12" t="s">
        <v>42</v>
      </c>
      <c r="Q44" s="12" t="s">
        <v>685</v>
      </c>
      <c r="R44" s="31" t="s">
        <v>754</v>
      </c>
      <c r="S44" s="12" t="s">
        <v>43</v>
      </c>
      <c r="T44" s="13">
        <v>43932</v>
      </c>
      <c r="U44" s="12" t="s">
        <v>755</v>
      </c>
      <c r="V44" s="12">
        <v>6.96</v>
      </c>
      <c r="W44" s="12">
        <v>0</v>
      </c>
      <c r="X44" s="12">
        <f ca="1">+DAYS360(L44,$X$3,0)</f>
        <v>1922</v>
      </c>
    </row>
    <row r="45" spans="1:24" ht="15" customHeight="1" x14ac:dyDescent="0.35">
      <c r="A45" s="19">
        <f t="shared" si="0"/>
        <v>41</v>
      </c>
      <c r="B45" s="11">
        <v>1065571674</v>
      </c>
      <c r="C45" s="12" t="s">
        <v>74</v>
      </c>
      <c r="D45" s="12" t="s">
        <v>190</v>
      </c>
      <c r="E45" s="18" t="s">
        <v>27</v>
      </c>
      <c r="F45" s="12" t="s">
        <v>191</v>
      </c>
      <c r="G45" s="12" t="s">
        <v>74</v>
      </c>
      <c r="H45" s="12">
        <v>3167462229</v>
      </c>
      <c r="I45" s="13">
        <v>31598</v>
      </c>
      <c r="J45" s="12">
        <v>1634</v>
      </c>
      <c r="K45" s="12" t="s">
        <v>29</v>
      </c>
      <c r="L45" s="13">
        <v>41671</v>
      </c>
      <c r="M45" s="19">
        <v>2337300</v>
      </c>
      <c r="N45" s="12" t="s">
        <v>30</v>
      </c>
      <c r="O45" s="12" t="s">
        <v>62</v>
      </c>
      <c r="P45" s="12" t="s">
        <v>105</v>
      </c>
      <c r="Q45" s="12" t="s">
        <v>685</v>
      </c>
      <c r="R45" s="31" t="s">
        <v>756</v>
      </c>
      <c r="S45" s="12" t="s">
        <v>77</v>
      </c>
      <c r="T45" s="13" t="s">
        <v>687</v>
      </c>
      <c r="U45" s="12" t="s">
        <v>35</v>
      </c>
      <c r="V45" s="12">
        <v>6.96</v>
      </c>
      <c r="W45" s="12">
        <v>1</v>
      </c>
      <c r="X45" s="12"/>
    </row>
    <row r="46" spans="1:24" ht="15" customHeight="1" x14ac:dyDescent="0.35">
      <c r="A46" s="19">
        <f t="shared" si="0"/>
        <v>42</v>
      </c>
      <c r="B46" s="11">
        <v>1064109238</v>
      </c>
      <c r="C46" s="12" t="s">
        <v>114</v>
      </c>
      <c r="D46" s="12" t="s">
        <v>192</v>
      </c>
      <c r="E46" s="18" t="s">
        <v>27</v>
      </c>
      <c r="F46" s="12" t="s">
        <v>193</v>
      </c>
      <c r="G46" s="12" t="s">
        <v>114</v>
      </c>
      <c r="H46" s="12">
        <v>3137463019</v>
      </c>
      <c r="I46" s="13">
        <v>32073</v>
      </c>
      <c r="J46" s="12">
        <v>1618</v>
      </c>
      <c r="K46" s="12" t="s">
        <v>118</v>
      </c>
      <c r="L46" s="13">
        <v>40756</v>
      </c>
      <c r="M46" s="19">
        <v>1835600</v>
      </c>
      <c r="N46" s="12" t="s">
        <v>75</v>
      </c>
      <c r="O46" s="12" t="s">
        <v>31</v>
      </c>
      <c r="P46" s="12" t="s">
        <v>125</v>
      </c>
      <c r="Q46" s="12" t="s">
        <v>685</v>
      </c>
      <c r="R46" s="31" t="s">
        <v>757</v>
      </c>
      <c r="S46" s="12" t="s">
        <v>77</v>
      </c>
      <c r="T46" s="13" t="s">
        <v>687</v>
      </c>
      <c r="U46" s="12" t="s">
        <v>120</v>
      </c>
      <c r="V46" s="12">
        <v>6.96</v>
      </c>
      <c r="W46" s="12">
        <v>1</v>
      </c>
      <c r="X46" s="12"/>
    </row>
    <row r="47" spans="1:24" ht="15" customHeight="1" x14ac:dyDescent="0.35">
      <c r="A47" s="19">
        <f t="shared" si="0"/>
        <v>43</v>
      </c>
      <c r="B47" s="11">
        <v>1083566008</v>
      </c>
      <c r="C47" s="12" t="s">
        <v>182</v>
      </c>
      <c r="D47" s="12" t="s">
        <v>758</v>
      </c>
      <c r="E47" s="18" t="s">
        <v>27</v>
      </c>
      <c r="F47" s="12" t="s">
        <v>759</v>
      </c>
      <c r="G47" s="12" t="s">
        <v>182</v>
      </c>
      <c r="H47" s="12">
        <v>3013463254</v>
      </c>
      <c r="I47" s="13">
        <v>33554</v>
      </c>
      <c r="J47" s="12">
        <v>1634</v>
      </c>
      <c r="K47" s="12" t="s">
        <v>29</v>
      </c>
      <c r="L47" s="13">
        <v>43846</v>
      </c>
      <c r="M47" s="19">
        <v>877803</v>
      </c>
      <c r="N47" s="12" t="s">
        <v>641</v>
      </c>
      <c r="O47" s="12" t="s">
        <v>41</v>
      </c>
      <c r="P47" s="12" t="s">
        <v>42</v>
      </c>
      <c r="Q47" s="12" t="s">
        <v>685</v>
      </c>
      <c r="R47" s="31"/>
      <c r="S47" s="12" t="s">
        <v>43</v>
      </c>
      <c r="T47" s="13">
        <v>44027</v>
      </c>
      <c r="U47" s="12"/>
      <c r="V47" s="12">
        <v>6.96</v>
      </c>
      <c r="W47" s="12">
        <v>0</v>
      </c>
      <c r="X47" s="12">
        <f ca="1">+DAYS360(L47,$X$3,0)</f>
        <v>1828</v>
      </c>
    </row>
    <row r="48" spans="1:24" ht="15" customHeight="1" x14ac:dyDescent="0.35">
      <c r="A48" s="19">
        <f t="shared" si="0"/>
        <v>44</v>
      </c>
      <c r="B48" s="11">
        <v>9694234</v>
      </c>
      <c r="C48" s="12" t="s">
        <v>194</v>
      </c>
      <c r="D48" s="12" t="s">
        <v>195</v>
      </c>
      <c r="E48" s="18" t="s">
        <v>27</v>
      </c>
      <c r="F48" s="12" t="s">
        <v>196</v>
      </c>
      <c r="G48" s="12" t="s">
        <v>52</v>
      </c>
      <c r="H48" s="12">
        <v>3205685789</v>
      </c>
      <c r="I48" s="13">
        <v>30801</v>
      </c>
      <c r="J48" s="12">
        <v>167001</v>
      </c>
      <c r="K48" s="12" t="s">
        <v>197</v>
      </c>
      <c r="L48" s="13">
        <v>39727</v>
      </c>
      <c r="M48" s="19">
        <v>9750000</v>
      </c>
      <c r="N48" s="12" t="s">
        <v>69</v>
      </c>
      <c r="O48" s="12" t="s">
        <v>31</v>
      </c>
      <c r="P48" s="12" t="s">
        <v>198</v>
      </c>
      <c r="Q48" s="12" t="s">
        <v>685</v>
      </c>
      <c r="R48" s="31" t="s">
        <v>760</v>
      </c>
      <c r="S48" s="12" t="s">
        <v>77</v>
      </c>
      <c r="T48" s="13" t="s">
        <v>687</v>
      </c>
      <c r="U48" s="12" t="s">
        <v>35</v>
      </c>
      <c r="V48" s="12">
        <v>6.96</v>
      </c>
      <c r="W48" s="12">
        <v>0</v>
      </c>
      <c r="X48" s="12"/>
    </row>
    <row r="49" spans="1:24" ht="15" customHeight="1" x14ac:dyDescent="0.35">
      <c r="A49" s="19">
        <f t="shared" si="0"/>
        <v>45</v>
      </c>
      <c r="B49" s="11">
        <v>8791845</v>
      </c>
      <c r="C49" s="12" t="s">
        <v>121</v>
      </c>
      <c r="D49" s="12" t="s">
        <v>199</v>
      </c>
      <c r="E49" s="18" t="s">
        <v>27</v>
      </c>
      <c r="F49" s="12" t="s">
        <v>200</v>
      </c>
      <c r="G49" s="12" t="s">
        <v>121</v>
      </c>
      <c r="H49" s="12">
        <v>3114087484</v>
      </c>
      <c r="I49" s="13">
        <v>23617</v>
      </c>
      <c r="J49" s="12">
        <v>1614</v>
      </c>
      <c r="K49" s="12" t="s">
        <v>55</v>
      </c>
      <c r="L49" s="13">
        <v>41106</v>
      </c>
      <c r="M49" s="19">
        <v>1835600</v>
      </c>
      <c r="N49" s="12" t="s">
        <v>69</v>
      </c>
      <c r="O49" s="12" t="s">
        <v>62</v>
      </c>
      <c r="P49" s="12" t="s">
        <v>125</v>
      </c>
      <c r="Q49" s="12" t="s">
        <v>685</v>
      </c>
      <c r="R49" s="31" t="s">
        <v>761</v>
      </c>
      <c r="S49" s="12" t="s">
        <v>51</v>
      </c>
      <c r="T49" s="13" t="s">
        <v>687</v>
      </c>
      <c r="U49" s="12" t="s">
        <v>35</v>
      </c>
      <c r="V49" s="12">
        <v>6.96</v>
      </c>
      <c r="W49" s="12">
        <v>1</v>
      </c>
      <c r="X49" s="12"/>
    </row>
    <row r="50" spans="1:24" ht="15" customHeight="1" x14ac:dyDescent="0.35">
      <c r="A50" s="19">
        <f t="shared" si="0"/>
        <v>46</v>
      </c>
      <c r="B50" s="11">
        <v>1048281270</v>
      </c>
      <c r="C50" s="12" t="s">
        <v>44</v>
      </c>
      <c r="D50" s="12" t="s">
        <v>201</v>
      </c>
      <c r="E50" s="18" t="s">
        <v>27</v>
      </c>
      <c r="F50" s="12" t="s">
        <v>762</v>
      </c>
      <c r="G50" s="12" t="s">
        <v>47</v>
      </c>
      <c r="H50" s="12">
        <v>3003679090</v>
      </c>
      <c r="I50" s="13">
        <v>33061</v>
      </c>
      <c r="J50" s="12">
        <v>163103</v>
      </c>
      <c r="K50" s="12" t="s">
        <v>203</v>
      </c>
      <c r="L50" s="13">
        <v>42248</v>
      </c>
      <c r="M50" s="19">
        <v>1075300</v>
      </c>
      <c r="N50" s="12" t="s">
        <v>30</v>
      </c>
      <c r="O50" s="12" t="s">
        <v>31</v>
      </c>
      <c r="P50" s="12" t="s">
        <v>204</v>
      </c>
      <c r="Q50" s="12" t="s">
        <v>685</v>
      </c>
      <c r="R50" s="31" t="s">
        <v>763</v>
      </c>
      <c r="S50" s="12" t="s">
        <v>51</v>
      </c>
      <c r="T50" s="13" t="s">
        <v>687</v>
      </c>
      <c r="U50" s="12" t="s">
        <v>120</v>
      </c>
      <c r="V50" s="12">
        <v>6.96</v>
      </c>
      <c r="W50" s="12">
        <v>0</v>
      </c>
      <c r="X50" s="12"/>
    </row>
    <row r="51" spans="1:24" ht="15" customHeight="1" x14ac:dyDescent="0.35">
      <c r="A51" s="19">
        <f t="shared" si="0"/>
        <v>47</v>
      </c>
      <c r="B51" s="11">
        <v>77191463</v>
      </c>
      <c r="C51" s="12" t="s">
        <v>74</v>
      </c>
      <c r="D51" s="12" t="s">
        <v>205</v>
      </c>
      <c r="E51" s="18" t="s">
        <v>27</v>
      </c>
      <c r="F51" s="12" t="s">
        <v>206</v>
      </c>
      <c r="G51" s="12" t="s">
        <v>114</v>
      </c>
      <c r="H51" s="12">
        <v>3205369852</v>
      </c>
      <c r="I51" s="13">
        <v>27867</v>
      </c>
      <c r="J51" s="12">
        <v>1618</v>
      </c>
      <c r="K51" s="12" t="s">
        <v>118</v>
      </c>
      <c r="L51" s="13">
        <v>39451</v>
      </c>
      <c r="M51" s="19">
        <v>1835600</v>
      </c>
      <c r="N51" s="12" t="s">
        <v>75</v>
      </c>
      <c r="O51" s="12" t="s">
        <v>31</v>
      </c>
      <c r="P51" s="12" t="s">
        <v>125</v>
      </c>
      <c r="Q51" s="12" t="s">
        <v>685</v>
      </c>
      <c r="R51" s="31" t="s">
        <v>764</v>
      </c>
      <c r="S51" s="12" t="s">
        <v>77</v>
      </c>
      <c r="T51" s="13" t="s">
        <v>687</v>
      </c>
      <c r="U51" s="12" t="s">
        <v>120</v>
      </c>
      <c r="V51" s="12">
        <v>6.96</v>
      </c>
      <c r="W51" s="12">
        <v>1</v>
      </c>
      <c r="X51" s="12"/>
    </row>
    <row r="52" spans="1:24" ht="15" customHeight="1" x14ac:dyDescent="0.35">
      <c r="A52" s="19">
        <f t="shared" si="0"/>
        <v>48</v>
      </c>
      <c r="B52" s="11">
        <v>73549174</v>
      </c>
      <c r="C52" s="12" t="s">
        <v>765</v>
      </c>
      <c r="D52" s="12" t="s">
        <v>208</v>
      </c>
      <c r="E52" s="18" t="s">
        <v>27</v>
      </c>
      <c r="F52" s="12" t="s">
        <v>209</v>
      </c>
      <c r="G52" s="12" t="s">
        <v>96</v>
      </c>
      <c r="H52" s="12">
        <v>3145807800</v>
      </c>
      <c r="I52" s="13">
        <v>25890</v>
      </c>
      <c r="J52" s="12">
        <v>1634</v>
      </c>
      <c r="K52" s="12" t="s">
        <v>29</v>
      </c>
      <c r="L52" s="13">
        <v>41671</v>
      </c>
      <c r="M52" s="19">
        <v>2193200</v>
      </c>
      <c r="N52" s="12" t="s">
        <v>30</v>
      </c>
      <c r="O52" s="12" t="s">
        <v>31</v>
      </c>
      <c r="P52" s="12" t="s">
        <v>32</v>
      </c>
      <c r="Q52" s="12" t="s">
        <v>685</v>
      </c>
      <c r="R52" s="31" t="s">
        <v>766</v>
      </c>
      <c r="S52" s="12" t="s">
        <v>77</v>
      </c>
      <c r="T52" s="13" t="s">
        <v>687</v>
      </c>
      <c r="U52" s="12" t="s">
        <v>35</v>
      </c>
      <c r="V52" s="12">
        <v>6.96</v>
      </c>
      <c r="W52" s="12">
        <v>1</v>
      </c>
      <c r="X52" s="12"/>
    </row>
    <row r="53" spans="1:24" ht="15" customHeight="1" x14ac:dyDescent="0.35">
      <c r="A53" s="19">
        <f t="shared" si="0"/>
        <v>49</v>
      </c>
      <c r="B53" s="11">
        <v>12523280</v>
      </c>
      <c r="C53" s="12" t="s">
        <v>114</v>
      </c>
      <c r="D53" s="12" t="s">
        <v>210</v>
      </c>
      <c r="E53" s="18" t="s">
        <v>27</v>
      </c>
      <c r="F53" s="12" t="s">
        <v>211</v>
      </c>
      <c r="G53" s="12" t="s">
        <v>114</v>
      </c>
      <c r="H53" s="12">
        <v>3168757412</v>
      </c>
      <c r="I53" s="13">
        <v>28008</v>
      </c>
      <c r="J53" s="12">
        <v>1634</v>
      </c>
      <c r="K53" s="12" t="s">
        <v>29</v>
      </c>
      <c r="L53" s="13">
        <v>39146</v>
      </c>
      <c r="M53" s="19">
        <v>4935400</v>
      </c>
      <c r="N53" s="12" t="s">
        <v>75</v>
      </c>
      <c r="O53" s="12" t="s">
        <v>62</v>
      </c>
      <c r="P53" s="12" t="s">
        <v>82</v>
      </c>
      <c r="Q53" s="12" t="s">
        <v>685</v>
      </c>
      <c r="R53" s="31" t="s">
        <v>767</v>
      </c>
      <c r="S53" s="12" t="s">
        <v>77</v>
      </c>
      <c r="T53" s="13" t="s">
        <v>687</v>
      </c>
      <c r="U53" s="12" t="s">
        <v>120</v>
      </c>
      <c r="V53" s="12">
        <v>6.96</v>
      </c>
      <c r="W53" s="12">
        <v>0</v>
      </c>
      <c r="X53" s="12"/>
    </row>
    <row r="54" spans="1:24" ht="15" customHeight="1" x14ac:dyDescent="0.35">
      <c r="A54" s="19">
        <f t="shared" si="0"/>
        <v>50</v>
      </c>
      <c r="B54" s="11">
        <v>73007596</v>
      </c>
      <c r="C54" s="12" t="s">
        <v>212</v>
      </c>
      <c r="D54" s="12" t="s">
        <v>213</v>
      </c>
      <c r="E54" s="18" t="s">
        <v>27</v>
      </c>
      <c r="F54" s="12" t="s">
        <v>214</v>
      </c>
      <c r="G54" s="12" t="s">
        <v>74</v>
      </c>
      <c r="H54" s="12">
        <v>5726588</v>
      </c>
      <c r="I54" s="13">
        <v>31067</v>
      </c>
      <c r="J54" s="12">
        <v>1618</v>
      </c>
      <c r="K54" s="12" t="s">
        <v>118</v>
      </c>
      <c r="L54" s="13">
        <v>39521</v>
      </c>
      <c r="M54" s="19">
        <v>3343000</v>
      </c>
      <c r="N54" s="12" t="s">
        <v>152</v>
      </c>
      <c r="O54" s="12" t="s">
        <v>31</v>
      </c>
      <c r="P54" s="12" t="s">
        <v>82</v>
      </c>
      <c r="Q54" s="12" t="s">
        <v>685</v>
      </c>
      <c r="R54" s="31" t="s">
        <v>768</v>
      </c>
      <c r="S54" s="12" t="s">
        <v>77</v>
      </c>
      <c r="T54" s="13" t="s">
        <v>687</v>
      </c>
      <c r="U54" s="12" t="s">
        <v>120</v>
      </c>
      <c r="V54" s="12">
        <v>6.96</v>
      </c>
      <c r="W54" s="12">
        <v>0</v>
      </c>
      <c r="X54" s="12"/>
    </row>
    <row r="55" spans="1:24" ht="15" customHeight="1" x14ac:dyDescent="0.35">
      <c r="A55" s="19">
        <f t="shared" si="0"/>
        <v>51</v>
      </c>
      <c r="B55" s="11">
        <v>19600860</v>
      </c>
      <c r="C55" s="12" t="s">
        <v>149</v>
      </c>
      <c r="D55" s="12" t="s">
        <v>215</v>
      </c>
      <c r="E55" s="18" t="s">
        <v>27</v>
      </c>
      <c r="F55" s="12" t="s">
        <v>216</v>
      </c>
      <c r="G55" s="12" t="s">
        <v>149</v>
      </c>
      <c r="H55" s="12">
        <v>3157230297</v>
      </c>
      <c r="I55" s="13">
        <v>29934</v>
      </c>
      <c r="J55" s="12">
        <v>1634</v>
      </c>
      <c r="K55" s="12" t="s">
        <v>29</v>
      </c>
      <c r="L55" s="13">
        <v>41671</v>
      </c>
      <c r="M55" s="19">
        <v>2193200</v>
      </c>
      <c r="N55" s="12" t="s">
        <v>30</v>
      </c>
      <c r="O55" s="12" t="s">
        <v>119</v>
      </c>
      <c r="P55" s="12" t="s">
        <v>32</v>
      </c>
      <c r="Q55" s="12" t="s">
        <v>685</v>
      </c>
      <c r="R55" s="31" t="s">
        <v>769</v>
      </c>
      <c r="S55" s="12" t="s">
        <v>51</v>
      </c>
      <c r="T55" s="13" t="s">
        <v>687</v>
      </c>
      <c r="U55" s="12" t="s">
        <v>35</v>
      </c>
      <c r="V55" s="12">
        <v>6.96</v>
      </c>
      <c r="W55" s="12">
        <v>1</v>
      </c>
      <c r="X55" s="12"/>
    </row>
    <row r="56" spans="1:24" ht="15" customHeight="1" x14ac:dyDescent="0.35">
      <c r="A56" s="19">
        <f t="shared" si="0"/>
        <v>52</v>
      </c>
      <c r="B56" s="11">
        <v>15186483</v>
      </c>
      <c r="C56" s="12" t="s">
        <v>25</v>
      </c>
      <c r="D56" s="12" t="s">
        <v>217</v>
      </c>
      <c r="E56" s="18" t="s">
        <v>27</v>
      </c>
      <c r="F56" s="12" t="s">
        <v>218</v>
      </c>
      <c r="G56" s="12" t="s">
        <v>25</v>
      </c>
      <c r="H56" s="12">
        <v>3182366603</v>
      </c>
      <c r="I56" s="13">
        <v>31057</v>
      </c>
      <c r="J56" s="12">
        <v>1634</v>
      </c>
      <c r="K56" s="12" t="s">
        <v>29</v>
      </c>
      <c r="L56" s="13">
        <v>42728</v>
      </c>
      <c r="M56" s="19">
        <v>2193200</v>
      </c>
      <c r="N56" s="12" t="s">
        <v>61</v>
      </c>
      <c r="O56" s="12" t="s">
        <v>100</v>
      </c>
      <c r="P56" s="12" t="s">
        <v>32</v>
      </c>
      <c r="Q56" s="12" t="s">
        <v>685</v>
      </c>
      <c r="R56" s="31" t="s">
        <v>770</v>
      </c>
      <c r="S56" s="12" t="s">
        <v>77</v>
      </c>
      <c r="T56" s="13" t="s">
        <v>687</v>
      </c>
      <c r="U56" s="12" t="s">
        <v>35</v>
      </c>
      <c r="V56" s="12">
        <v>6.96</v>
      </c>
      <c r="W56" s="12">
        <v>1</v>
      </c>
      <c r="X56" s="12"/>
    </row>
    <row r="57" spans="1:24" ht="15" customHeight="1" x14ac:dyDescent="0.35">
      <c r="A57" s="19">
        <f t="shared" si="0"/>
        <v>53</v>
      </c>
      <c r="B57" s="11">
        <v>84038725</v>
      </c>
      <c r="C57" s="12" t="s">
        <v>221</v>
      </c>
      <c r="D57" s="12" t="s">
        <v>219</v>
      </c>
      <c r="E57" s="18" t="s">
        <v>27</v>
      </c>
      <c r="F57" s="12" t="s">
        <v>220</v>
      </c>
      <c r="G57" s="12" t="s">
        <v>221</v>
      </c>
      <c r="H57" s="12">
        <v>3157521182</v>
      </c>
      <c r="I57" s="13">
        <v>26135</v>
      </c>
      <c r="J57" s="12">
        <v>1634</v>
      </c>
      <c r="K57" s="12" t="s">
        <v>29</v>
      </c>
      <c r="L57" s="13">
        <v>41655</v>
      </c>
      <c r="M57" s="19">
        <v>1892900</v>
      </c>
      <c r="N57" s="12" t="s">
        <v>49</v>
      </c>
      <c r="O57" s="12" t="s">
        <v>62</v>
      </c>
      <c r="P57" s="12" t="s">
        <v>125</v>
      </c>
      <c r="Q57" s="12" t="s">
        <v>685</v>
      </c>
      <c r="R57" s="31" t="s">
        <v>771</v>
      </c>
      <c r="S57" s="12" t="s">
        <v>33</v>
      </c>
      <c r="T57" s="13" t="s">
        <v>687</v>
      </c>
      <c r="U57" s="12" t="s">
        <v>78</v>
      </c>
      <c r="V57" s="12">
        <v>6.96</v>
      </c>
      <c r="W57" s="12">
        <v>1</v>
      </c>
      <c r="X57" s="12"/>
    </row>
    <row r="58" spans="1:24" ht="15" customHeight="1" x14ac:dyDescent="0.35">
      <c r="A58" s="19">
        <f t="shared" si="0"/>
        <v>54</v>
      </c>
      <c r="B58" s="11">
        <v>1062811814</v>
      </c>
      <c r="C58" s="12" t="s">
        <v>222</v>
      </c>
      <c r="D58" s="12" t="s">
        <v>223</v>
      </c>
      <c r="E58" s="18" t="s">
        <v>27</v>
      </c>
      <c r="F58" s="12" t="s">
        <v>772</v>
      </c>
      <c r="G58" s="12" t="s">
        <v>222</v>
      </c>
      <c r="H58" s="12">
        <v>3003956550</v>
      </c>
      <c r="I58" s="13">
        <v>34629</v>
      </c>
      <c r="J58" s="12">
        <v>1618</v>
      </c>
      <c r="K58" s="12" t="s">
        <v>118</v>
      </c>
      <c r="L58" s="13">
        <v>43312</v>
      </c>
      <c r="M58" s="19">
        <v>1031800</v>
      </c>
      <c r="N58" s="12" t="s">
        <v>30</v>
      </c>
      <c r="O58" s="12" t="s">
        <v>119</v>
      </c>
      <c r="P58" s="12" t="s">
        <v>225</v>
      </c>
      <c r="Q58" s="12" t="s">
        <v>685</v>
      </c>
      <c r="R58" s="31" t="s">
        <v>773</v>
      </c>
      <c r="S58" s="12" t="s">
        <v>77</v>
      </c>
      <c r="T58" s="13" t="s">
        <v>687</v>
      </c>
      <c r="U58" s="12" t="s">
        <v>120</v>
      </c>
      <c r="V58" s="12">
        <v>6.96</v>
      </c>
      <c r="W58" s="12">
        <v>1</v>
      </c>
      <c r="X58" s="12"/>
    </row>
    <row r="59" spans="1:24" ht="15" customHeight="1" x14ac:dyDescent="0.35">
      <c r="A59" s="19">
        <f t="shared" si="0"/>
        <v>55</v>
      </c>
      <c r="B59" s="11">
        <v>1064106963</v>
      </c>
      <c r="C59" s="12" t="s">
        <v>114</v>
      </c>
      <c r="D59" s="12" t="s">
        <v>226</v>
      </c>
      <c r="E59" s="18" t="s">
        <v>27</v>
      </c>
      <c r="F59" s="12" t="s">
        <v>227</v>
      </c>
      <c r="G59" s="12" t="s">
        <v>114</v>
      </c>
      <c r="H59" s="12">
        <v>3225363913</v>
      </c>
      <c r="I59" s="13">
        <v>31660</v>
      </c>
      <c r="J59" s="12">
        <v>1618</v>
      </c>
      <c r="K59" s="12" t="s">
        <v>118</v>
      </c>
      <c r="L59" s="13">
        <v>40136</v>
      </c>
      <c r="M59" s="32">
        <v>3104400</v>
      </c>
      <c r="N59" s="12" t="s">
        <v>75</v>
      </c>
      <c r="O59" s="12" t="s">
        <v>31</v>
      </c>
      <c r="P59" s="12" t="s">
        <v>750</v>
      </c>
      <c r="Q59" s="12" t="s">
        <v>685</v>
      </c>
      <c r="R59" s="31" t="s">
        <v>774</v>
      </c>
      <c r="S59" s="12" t="s">
        <v>77</v>
      </c>
      <c r="T59" s="13" t="s">
        <v>687</v>
      </c>
      <c r="U59" s="12" t="s">
        <v>120</v>
      </c>
      <c r="V59" s="12">
        <v>6.96</v>
      </c>
      <c r="W59" s="12">
        <v>0</v>
      </c>
      <c r="X59" s="12"/>
    </row>
    <row r="60" spans="1:24" ht="15" customHeight="1" x14ac:dyDescent="0.35">
      <c r="A60" s="19">
        <f t="shared" si="0"/>
        <v>56</v>
      </c>
      <c r="B60" s="11">
        <v>1064110851</v>
      </c>
      <c r="C60" s="12" t="s">
        <v>114</v>
      </c>
      <c r="D60" s="12" t="s">
        <v>229</v>
      </c>
      <c r="E60" s="18" t="s">
        <v>27</v>
      </c>
      <c r="F60" s="12" t="s">
        <v>230</v>
      </c>
      <c r="G60" s="12" t="s">
        <v>114</v>
      </c>
      <c r="H60" s="12">
        <v>3218518623</v>
      </c>
      <c r="I60" s="13">
        <v>33064</v>
      </c>
      <c r="J60" s="12">
        <v>1614</v>
      </c>
      <c r="K60" s="12" t="s">
        <v>55</v>
      </c>
      <c r="L60" s="13">
        <v>41426</v>
      </c>
      <c r="M60" s="19">
        <v>1835600</v>
      </c>
      <c r="N60" s="12" t="s">
        <v>30</v>
      </c>
      <c r="O60" s="12" t="s">
        <v>31</v>
      </c>
      <c r="P60" s="12" t="s">
        <v>125</v>
      </c>
      <c r="Q60" s="12" t="s">
        <v>685</v>
      </c>
      <c r="R60" s="31" t="s">
        <v>775</v>
      </c>
      <c r="S60" s="12" t="s">
        <v>77</v>
      </c>
      <c r="T60" s="13" t="s">
        <v>687</v>
      </c>
      <c r="U60" s="12" t="s">
        <v>78</v>
      </c>
      <c r="V60" s="12">
        <v>6.96</v>
      </c>
      <c r="W60" s="12">
        <v>1</v>
      </c>
      <c r="X60" s="12"/>
    </row>
    <row r="61" spans="1:24" ht="15" customHeight="1" x14ac:dyDescent="0.35">
      <c r="A61" s="19">
        <f t="shared" si="0"/>
        <v>57</v>
      </c>
      <c r="B61" s="11">
        <v>3744982</v>
      </c>
      <c r="C61" s="12" t="s">
        <v>234</v>
      </c>
      <c r="D61" s="12" t="s">
        <v>232</v>
      </c>
      <c r="E61" s="18" t="s">
        <v>27</v>
      </c>
      <c r="F61" s="12" t="s">
        <v>233</v>
      </c>
      <c r="G61" s="12" t="s">
        <v>234</v>
      </c>
      <c r="H61" s="12">
        <v>3218277311</v>
      </c>
      <c r="I61" s="13">
        <v>22828</v>
      </c>
      <c r="J61" s="27">
        <v>1618</v>
      </c>
      <c r="K61" s="27" t="s">
        <v>118</v>
      </c>
      <c r="L61" s="13">
        <v>39520</v>
      </c>
      <c r="M61" s="19">
        <v>2582400</v>
      </c>
      <c r="N61" s="12" t="s">
        <v>75</v>
      </c>
      <c r="O61" s="12" t="s">
        <v>31</v>
      </c>
      <c r="P61" s="12" t="s">
        <v>101</v>
      </c>
      <c r="Q61" s="12" t="s">
        <v>685</v>
      </c>
      <c r="R61" s="31" t="s">
        <v>776</v>
      </c>
      <c r="S61" s="12" t="s">
        <v>51</v>
      </c>
      <c r="T61" s="13" t="s">
        <v>687</v>
      </c>
      <c r="U61" s="12" t="s">
        <v>120</v>
      </c>
      <c r="V61" s="12">
        <v>6.96</v>
      </c>
      <c r="W61" s="12">
        <v>0</v>
      </c>
      <c r="X61" s="12"/>
    </row>
    <row r="62" spans="1:24" ht="15" customHeight="1" x14ac:dyDescent="0.35">
      <c r="A62" s="19">
        <f t="shared" si="0"/>
        <v>58</v>
      </c>
      <c r="B62" s="11">
        <v>72053887</v>
      </c>
      <c r="C62" s="12" t="s">
        <v>44</v>
      </c>
      <c r="D62" s="12" t="s">
        <v>236</v>
      </c>
      <c r="E62" s="18" t="s">
        <v>27</v>
      </c>
      <c r="F62" s="12" t="s">
        <v>237</v>
      </c>
      <c r="G62" s="12" t="s">
        <v>44</v>
      </c>
      <c r="H62" s="12">
        <v>3045911553</v>
      </c>
      <c r="I62" s="13">
        <v>30495</v>
      </c>
      <c r="J62" s="12">
        <v>163101</v>
      </c>
      <c r="K62" s="12" t="s">
        <v>124</v>
      </c>
      <c r="L62" s="13">
        <v>40725</v>
      </c>
      <c r="M62" s="19">
        <v>1075300</v>
      </c>
      <c r="N62" s="12" t="s">
        <v>30</v>
      </c>
      <c r="O62" s="12" t="s">
        <v>100</v>
      </c>
      <c r="P62" s="12" t="s">
        <v>204</v>
      </c>
      <c r="Q62" s="12" t="s">
        <v>685</v>
      </c>
      <c r="R62" s="31" t="s">
        <v>777</v>
      </c>
      <c r="S62" s="12" t="s">
        <v>51</v>
      </c>
      <c r="T62" s="13" t="s">
        <v>687</v>
      </c>
      <c r="U62" s="12" t="s">
        <v>120</v>
      </c>
      <c r="V62" s="12">
        <v>6.96</v>
      </c>
      <c r="W62" s="12">
        <v>0</v>
      </c>
      <c r="X62" s="12"/>
    </row>
    <row r="63" spans="1:24" ht="15" customHeight="1" x14ac:dyDescent="0.35">
      <c r="A63" s="19">
        <f t="shared" si="0"/>
        <v>59</v>
      </c>
      <c r="B63" s="11">
        <v>1140901922</v>
      </c>
      <c r="C63" s="12" t="s">
        <v>52</v>
      </c>
      <c r="D63" s="12" t="s">
        <v>778</v>
      </c>
      <c r="E63" s="18" t="s">
        <v>27</v>
      </c>
      <c r="F63" s="12" t="s">
        <v>779</v>
      </c>
      <c r="G63" s="12" t="s">
        <v>47</v>
      </c>
      <c r="H63" s="12">
        <v>3014808956</v>
      </c>
      <c r="I63" s="13">
        <v>36229</v>
      </c>
      <c r="J63" s="12">
        <v>163103</v>
      </c>
      <c r="K63" s="12" t="s">
        <v>203</v>
      </c>
      <c r="L63" s="13">
        <v>43704</v>
      </c>
      <c r="M63" s="19">
        <v>828116</v>
      </c>
      <c r="N63" s="12" t="s">
        <v>69</v>
      </c>
      <c r="O63" s="12" t="s">
        <v>41</v>
      </c>
      <c r="P63" s="12" t="s">
        <v>42</v>
      </c>
      <c r="Q63" s="12" t="s">
        <v>685</v>
      </c>
      <c r="R63" s="31">
        <v>1110200193223</v>
      </c>
      <c r="S63" s="12" t="s">
        <v>43</v>
      </c>
      <c r="T63" s="13">
        <v>43887</v>
      </c>
      <c r="U63" s="12"/>
      <c r="V63" s="12">
        <v>6.96</v>
      </c>
      <c r="W63" s="12">
        <v>0</v>
      </c>
      <c r="X63" s="12">
        <f ca="1">+DAYS360(L63,$X$3,0)</f>
        <v>1967</v>
      </c>
    </row>
    <row r="64" spans="1:24" ht="15" customHeight="1" x14ac:dyDescent="0.35">
      <c r="A64" s="19">
        <f t="shared" si="0"/>
        <v>60</v>
      </c>
      <c r="B64" s="11">
        <v>1065997319</v>
      </c>
      <c r="C64" s="12" t="s">
        <v>185</v>
      </c>
      <c r="D64" s="12" t="s">
        <v>238</v>
      </c>
      <c r="E64" s="18" t="s">
        <v>27</v>
      </c>
      <c r="F64" s="12" t="s">
        <v>239</v>
      </c>
      <c r="G64" s="12" t="s">
        <v>185</v>
      </c>
      <c r="H64" s="12">
        <v>3043501850</v>
      </c>
      <c r="I64" s="13">
        <v>34499</v>
      </c>
      <c r="J64" s="12">
        <v>1634</v>
      </c>
      <c r="K64" s="12" t="s">
        <v>29</v>
      </c>
      <c r="L64" s="13">
        <v>43168</v>
      </c>
      <c r="M64" s="19">
        <v>1272000</v>
      </c>
      <c r="N64" s="12" t="s">
        <v>30</v>
      </c>
      <c r="O64" s="12" t="s">
        <v>31</v>
      </c>
      <c r="P64" s="12" t="s">
        <v>88</v>
      </c>
      <c r="Q64" s="12" t="s">
        <v>685</v>
      </c>
      <c r="R64" s="31" t="s">
        <v>780</v>
      </c>
      <c r="S64" s="12" t="s">
        <v>77</v>
      </c>
      <c r="T64" s="13" t="s">
        <v>687</v>
      </c>
      <c r="U64" s="12" t="s">
        <v>35</v>
      </c>
      <c r="V64" s="12">
        <v>6.96</v>
      </c>
      <c r="W64" s="12">
        <v>1</v>
      </c>
      <c r="X64" s="12"/>
    </row>
    <row r="65" spans="1:24" ht="15" customHeight="1" x14ac:dyDescent="0.35">
      <c r="A65" s="19">
        <f t="shared" si="0"/>
        <v>61</v>
      </c>
      <c r="B65" s="11">
        <v>1065894862</v>
      </c>
      <c r="C65" s="12" t="s">
        <v>194</v>
      </c>
      <c r="D65" s="12" t="s">
        <v>241</v>
      </c>
      <c r="E65" s="18" t="s">
        <v>27</v>
      </c>
      <c r="F65" s="12" t="s">
        <v>242</v>
      </c>
      <c r="G65" s="12" t="s">
        <v>194</v>
      </c>
      <c r="H65" s="12">
        <v>3046395772</v>
      </c>
      <c r="I65" s="13">
        <v>34069</v>
      </c>
      <c r="J65" s="12">
        <v>1614</v>
      </c>
      <c r="K65" s="12" t="s">
        <v>55</v>
      </c>
      <c r="L65" s="13">
        <v>43175</v>
      </c>
      <c r="M65" s="26">
        <v>2789400</v>
      </c>
      <c r="N65" s="12" t="s">
        <v>49</v>
      </c>
      <c r="O65" s="12" t="s">
        <v>31</v>
      </c>
      <c r="P65" s="12" t="s">
        <v>82</v>
      </c>
      <c r="Q65" s="12" t="s">
        <v>685</v>
      </c>
      <c r="R65" s="31" t="s">
        <v>781</v>
      </c>
      <c r="S65" s="12" t="s">
        <v>77</v>
      </c>
      <c r="T65" s="13" t="s">
        <v>687</v>
      </c>
      <c r="U65" s="12" t="s">
        <v>35</v>
      </c>
      <c r="V65" s="12">
        <v>6.96</v>
      </c>
      <c r="W65" s="12">
        <v>0</v>
      </c>
      <c r="X65" s="12"/>
    </row>
    <row r="66" spans="1:24" ht="15" customHeight="1" x14ac:dyDescent="0.35">
      <c r="A66" s="19">
        <f t="shared" si="0"/>
        <v>62</v>
      </c>
      <c r="B66" s="11">
        <v>1113527951</v>
      </c>
      <c r="C66" s="12" t="s">
        <v>93</v>
      </c>
      <c r="D66" s="12" t="s">
        <v>243</v>
      </c>
      <c r="E66" s="18" t="s">
        <v>27</v>
      </c>
      <c r="F66" s="12" t="s">
        <v>244</v>
      </c>
      <c r="G66" s="12" t="s">
        <v>245</v>
      </c>
      <c r="H66" s="12">
        <v>3144743918</v>
      </c>
      <c r="I66" s="13">
        <v>34102</v>
      </c>
      <c r="J66" s="12">
        <v>1624</v>
      </c>
      <c r="K66" s="12" t="s">
        <v>60</v>
      </c>
      <c r="L66" s="13">
        <v>42611</v>
      </c>
      <c r="M66" s="19">
        <v>1137800</v>
      </c>
      <c r="N66" s="12" t="s">
        <v>168</v>
      </c>
      <c r="O66" s="12" t="s">
        <v>119</v>
      </c>
      <c r="P66" s="12" t="s">
        <v>246</v>
      </c>
      <c r="Q66" s="12" t="s">
        <v>685</v>
      </c>
      <c r="R66" s="31" t="s">
        <v>782</v>
      </c>
      <c r="S66" s="12" t="s">
        <v>64</v>
      </c>
      <c r="T66" s="13" t="s">
        <v>687</v>
      </c>
      <c r="U66" s="12" t="s">
        <v>120</v>
      </c>
      <c r="V66" s="12">
        <v>6.96</v>
      </c>
      <c r="W66" s="12">
        <v>0</v>
      </c>
      <c r="X66" s="12"/>
    </row>
    <row r="67" spans="1:24" ht="15" customHeight="1" x14ac:dyDescent="0.35">
      <c r="A67" s="19">
        <f t="shared" si="0"/>
        <v>63</v>
      </c>
      <c r="B67" s="11">
        <v>17973946</v>
      </c>
      <c r="C67" s="12" t="s">
        <v>126</v>
      </c>
      <c r="D67" s="12" t="s">
        <v>247</v>
      </c>
      <c r="E67" s="18" t="s">
        <v>27</v>
      </c>
      <c r="F67" s="12" t="s">
        <v>248</v>
      </c>
      <c r="G67" s="12" t="s">
        <v>249</v>
      </c>
      <c r="H67" s="12">
        <v>3154387009</v>
      </c>
      <c r="I67" s="13">
        <v>25739</v>
      </c>
      <c r="J67" s="12">
        <v>1634</v>
      </c>
      <c r="K67" s="12" t="s">
        <v>29</v>
      </c>
      <c r="L67" s="13">
        <v>40375</v>
      </c>
      <c r="M67" s="19">
        <v>2337300</v>
      </c>
      <c r="N67" s="12" t="s">
        <v>61</v>
      </c>
      <c r="O67" s="12" t="s">
        <v>31</v>
      </c>
      <c r="P67" s="12" t="s">
        <v>105</v>
      </c>
      <c r="Q67" s="12" t="s">
        <v>685</v>
      </c>
      <c r="R67" s="31" t="s">
        <v>783</v>
      </c>
      <c r="S67" s="12" t="s">
        <v>77</v>
      </c>
      <c r="T67" s="13" t="s">
        <v>687</v>
      </c>
      <c r="U67" s="12" t="s">
        <v>120</v>
      </c>
      <c r="V67" s="12">
        <v>6.96</v>
      </c>
      <c r="W67" s="12">
        <v>1</v>
      </c>
      <c r="X67" s="12"/>
    </row>
    <row r="68" spans="1:24" ht="15" customHeight="1" x14ac:dyDescent="0.35">
      <c r="A68" s="19">
        <f t="shared" si="0"/>
        <v>64</v>
      </c>
      <c r="B68" s="11">
        <v>1065645517</v>
      </c>
      <c r="C68" s="12" t="s">
        <v>74</v>
      </c>
      <c r="D68" s="12" t="s">
        <v>250</v>
      </c>
      <c r="E68" s="18" t="s">
        <v>27</v>
      </c>
      <c r="F68" s="12" t="s">
        <v>784</v>
      </c>
      <c r="G68" s="12" t="s">
        <v>52</v>
      </c>
      <c r="H68" s="12">
        <v>3007629336</v>
      </c>
      <c r="I68" s="13">
        <v>33895</v>
      </c>
      <c r="J68" s="12">
        <v>167301</v>
      </c>
      <c r="K68" s="12" t="s">
        <v>252</v>
      </c>
      <c r="L68" s="13">
        <v>43132</v>
      </c>
      <c r="M68" s="19">
        <v>2200000</v>
      </c>
      <c r="N68" s="12" t="s">
        <v>75</v>
      </c>
      <c r="O68" s="12" t="s">
        <v>119</v>
      </c>
      <c r="P68" s="12" t="s">
        <v>698</v>
      </c>
      <c r="Q68" s="12" t="s">
        <v>685</v>
      </c>
      <c r="R68" s="31" t="s">
        <v>785</v>
      </c>
      <c r="S68" s="12" t="s">
        <v>51</v>
      </c>
      <c r="T68" s="13" t="s">
        <v>687</v>
      </c>
      <c r="U68" s="12" t="s">
        <v>120</v>
      </c>
      <c r="V68" s="12">
        <v>6.96</v>
      </c>
      <c r="W68" s="12">
        <v>0</v>
      </c>
      <c r="X68" s="12"/>
    </row>
    <row r="69" spans="1:24" ht="15" customHeight="1" x14ac:dyDescent="0.35">
      <c r="A69" s="19">
        <f t="shared" si="0"/>
        <v>65</v>
      </c>
      <c r="B69" s="11">
        <v>17976420</v>
      </c>
      <c r="C69" s="12" t="s">
        <v>126</v>
      </c>
      <c r="D69" s="12" t="s">
        <v>253</v>
      </c>
      <c r="E69" s="18" t="s">
        <v>27</v>
      </c>
      <c r="F69" s="12" t="s">
        <v>254</v>
      </c>
      <c r="G69" s="12" t="s">
        <v>126</v>
      </c>
      <c r="H69" s="12">
        <v>3153737277</v>
      </c>
      <c r="I69" s="13">
        <v>28739</v>
      </c>
      <c r="J69" s="12">
        <v>1634</v>
      </c>
      <c r="K69" s="12" t="s">
        <v>29</v>
      </c>
      <c r="L69" s="13">
        <v>41655</v>
      </c>
      <c r="M69" s="19">
        <v>1892900</v>
      </c>
      <c r="N69" s="12" t="s">
        <v>61</v>
      </c>
      <c r="O69" s="12" t="s">
        <v>100</v>
      </c>
      <c r="P69" s="12" t="s">
        <v>125</v>
      </c>
      <c r="Q69" s="12" t="s">
        <v>685</v>
      </c>
      <c r="R69" s="31" t="s">
        <v>786</v>
      </c>
      <c r="S69" s="12" t="s">
        <v>33</v>
      </c>
      <c r="T69" s="13" t="s">
        <v>687</v>
      </c>
      <c r="U69" s="12" t="s">
        <v>35</v>
      </c>
      <c r="V69" s="12">
        <v>6.96</v>
      </c>
      <c r="W69" s="12">
        <v>1</v>
      </c>
      <c r="X69" s="12"/>
    </row>
    <row r="70" spans="1:24" ht="15" customHeight="1" x14ac:dyDescent="0.35">
      <c r="A70" s="19">
        <f t="shared" ref="A70:A133" si="1">+A69+1</f>
        <v>66</v>
      </c>
      <c r="B70" s="11">
        <v>1064115819</v>
      </c>
      <c r="C70" s="12" t="s">
        <v>114</v>
      </c>
      <c r="D70" s="12" t="s">
        <v>255</v>
      </c>
      <c r="E70" s="18" t="s">
        <v>27</v>
      </c>
      <c r="F70" s="12" t="s">
        <v>256</v>
      </c>
      <c r="G70" s="12" t="s">
        <v>114</v>
      </c>
      <c r="H70" s="12">
        <v>313651332</v>
      </c>
      <c r="I70" s="13">
        <v>34621</v>
      </c>
      <c r="J70" s="12">
        <v>1638</v>
      </c>
      <c r="K70" s="12" t="s">
        <v>99</v>
      </c>
      <c r="L70" s="13">
        <v>43329</v>
      </c>
      <c r="M70" s="19">
        <v>1075100</v>
      </c>
      <c r="N70" s="12" t="s">
        <v>61</v>
      </c>
      <c r="O70" s="12" t="s">
        <v>31</v>
      </c>
      <c r="P70" s="12" t="s">
        <v>204</v>
      </c>
      <c r="Q70" s="12" t="s">
        <v>685</v>
      </c>
      <c r="R70" s="31" t="s">
        <v>787</v>
      </c>
      <c r="S70" s="12" t="s">
        <v>77</v>
      </c>
      <c r="T70" s="13" t="s">
        <v>687</v>
      </c>
      <c r="U70" s="12" t="s">
        <v>35</v>
      </c>
      <c r="V70" s="12">
        <v>6.96</v>
      </c>
      <c r="W70" s="12">
        <v>1</v>
      </c>
      <c r="X70" s="12"/>
    </row>
    <row r="71" spans="1:24" ht="15" customHeight="1" x14ac:dyDescent="0.35">
      <c r="A71" s="19">
        <f t="shared" si="1"/>
        <v>67</v>
      </c>
      <c r="B71" s="11">
        <v>1066092707</v>
      </c>
      <c r="C71" s="12" t="s">
        <v>264</v>
      </c>
      <c r="D71" s="12" t="s">
        <v>265</v>
      </c>
      <c r="E71" s="18" t="s">
        <v>27</v>
      </c>
      <c r="F71" s="12" t="s">
        <v>266</v>
      </c>
      <c r="G71" s="12" t="s">
        <v>264</v>
      </c>
      <c r="H71" s="12">
        <v>3182048353</v>
      </c>
      <c r="I71" s="13">
        <v>33400</v>
      </c>
      <c r="J71" s="12">
        <v>1614</v>
      </c>
      <c r="K71" s="12" t="s">
        <v>55</v>
      </c>
      <c r="L71" s="13">
        <v>41655</v>
      </c>
      <c r="M71" s="19">
        <v>1547100</v>
      </c>
      <c r="N71" s="12" t="s">
        <v>75</v>
      </c>
      <c r="O71" s="12" t="s">
        <v>100</v>
      </c>
      <c r="P71" s="12" t="s">
        <v>88</v>
      </c>
      <c r="Q71" s="12" t="s">
        <v>685</v>
      </c>
      <c r="R71" s="31" t="s">
        <v>788</v>
      </c>
      <c r="S71" s="12" t="s">
        <v>77</v>
      </c>
      <c r="T71" s="13" t="s">
        <v>687</v>
      </c>
      <c r="U71" s="12" t="s">
        <v>35</v>
      </c>
      <c r="V71" s="12">
        <v>6.96</v>
      </c>
      <c r="W71" s="12">
        <v>1</v>
      </c>
      <c r="X71" s="12"/>
    </row>
    <row r="72" spans="1:24" ht="15" customHeight="1" x14ac:dyDescent="0.35">
      <c r="A72" s="19">
        <f t="shared" si="1"/>
        <v>68</v>
      </c>
      <c r="B72" s="11">
        <v>1065614635</v>
      </c>
      <c r="C72" s="12" t="s">
        <v>74</v>
      </c>
      <c r="D72" s="12" t="s">
        <v>267</v>
      </c>
      <c r="E72" s="18" t="s">
        <v>27</v>
      </c>
      <c r="F72" s="12" t="s">
        <v>268</v>
      </c>
      <c r="G72" s="12" t="s">
        <v>74</v>
      </c>
      <c r="H72" s="12">
        <v>3165397039</v>
      </c>
      <c r="I72" s="13">
        <v>32920</v>
      </c>
      <c r="J72" s="12">
        <v>1634</v>
      </c>
      <c r="K72" s="12" t="s">
        <v>29</v>
      </c>
      <c r="L72" s="13">
        <v>41671</v>
      </c>
      <c r="M72" s="19">
        <v>2337300</v>
      </c>
      <c r="N72" s="12" t="s">
        <v>30</v>
      </c>
      <c r="O72" s="12" t="s">
        <v>62</v>
      </c>
      <c r="P72" s="12" t="s">
        <v>105</v>
      </c>
      <c r="Q72" s="12" t="s">
        <v>685</v>
      </c>
      <c r="R72" s="31" t="s">
        <v>789</v>
      </c>
      <c r="S72" s="12" t="s">
        <v>77</v>
      </c>
      <c r="T72" s="13" t="s">
        <v>687</v>
      </c>
      <c r="U72" s="12" t="s">
        <v>78</v>
      </c>
      <c r="V72" s="12">
        <v>6.96</v>
      </c>
      <c r="W72" s="12">
        <v>1</v>
      </c>
      <c r="X72" s="12"/>
    </row>
    <row r="73" spans="1:24" ht="15" customHeight="1" x14ac:dyDescent="0.35">
      <c r="A73" s="19">
        <f t="shared" si="1"/>
        <v>69</v>
      </c>
      <c r="B73" s="11">
        <v>1004374364</v>
      </c>
      <c r="C73" s="12" t="s">
        <v>96</v>
      </c>
      <c r="D73" s="12" t="s">
        <v>790</v>
      </c>
      <c r="E73" s="18" t="s">
        <v>27</v>
      </c>
      <c r="F73" s="12" t="s">
        <v>791</v>
      </c>
      <c r="G73" s="12" t="s">
        <v>96</v>
      </c>
      <c r="H73" s="12">
        <v>3216722511</v>
      </c>
      <c r="I73" s="13">
        <v>35470</v>
      </c>
      <c r="J73" s="12">
        <v>163101</v>
      </c>
      <c r="K73" s="12" t="s">
        <v>124</v>
      </c>
      <c r="L73" s="13">
        <v>43467</v>
      </c>
      <c r="M73" s="19">
        <v>883200</v>
      </c>
      <c r="N73" s="12" t="s">
        <v>792</v>
      </c>
      <c r="O73" s="12" t="s">
        <v>31</v>
      </c>
      <c r="P73" s="12" t="s">
        <v>793</v>
      </c>
      <c r="Q73" s="12" t="s">
        <v>685</v>
      </c>
      <c r="R73" s="31" t="s">
        <v>794</v>
      </c>
      <c r="S73" s="12" t="s">
        <v>129</v>
      </c>
      <c r="T73" s="13" t="s">
        <v>687</v>
      </c>
      <c r="U73" s="12" t="s">
        <v>78</v>
      </c>
      <c r="V73" s="12">
        <v>6.96</v>
      </c>
      <c r="W73" s="12">
        <v>0</v>
      </c>
      <c r="X73" s="12"/>
    </row>
    <row r="74" spans="1:24" ht="15" customHeight="1" x14ac:dyDescent="0.35">
      <c r="A74" s="19">
        <f t="shared" si="1"/>
        <v>70</v>
      </c>
      <c r="B74" s="11">
        <v>1065999565</v>
      </c>
      <c r="C74" s="12" t="s">
        <v>185</v>
      </c>
      <c r="D74" s="12" t="s">
        <v>795</v>
      </c>
      <c r="E74" s="18" t="s">
        <v>27</v>
      </c>
      <c r="F74" s="12" t="s">
        <v>796</v>
      </c>
      <c r="G74" s="12" t="s">
        <v>185</v>
      </c>
      <c r="H74" s="12">
        <v>3187985282</v>
      </c>
      <c r="I74" s="13">
        <v>35368</v>
      </c>
      <c r="J74" s="12">
        <v>1634</v>
      </c>
      <c r="K74" s="12" t="s">
        <v>29</v>
      </c>
      <c r="L74" s="13">
        <v>43661</v>
      </c>
      <c r="M74" s="19">
        <v>828116</v>
      </c>
      <c r="N74" s="12" t="s">
        <v>30</v>
      </c>
      <c r="O74" s="12" t="s">
        <v>41</v>
      </c>
      <c r="P74" s="12" t="s">
        <v>42</v>
      </c>
      <c r="Q74" s="12" t="s">
        <v>685</v>
      </c>
      <c r="R74" s="31">
        <v>6140200071959</v>
      </c>
      <c r="S74" s="12" t="s">
        <v>43</v>
      </c>
      <c r="T74" s="13">
        <v>43844</v>
      </c>
      <c r="U74" s="12"/>
      <c r="V74" s="12">
        <v>6.96</v>
      </c>
      <c r="W74" s="12">
        <v>0</v>
      </c>
      <c r="X74" s="12">
        <f ca="1">+DAYS360(L74,$X$3,0)</f>
        <v>2009</v>
      </c>
    </row>
    <row r="75" spans="1:24" ht="15" customHeight="1" x14ac:dyDescent="0.35">
      <c r="A75" s="19">
        <f t="shared" si="1"/>
        <v>71</v>
      </c>
      <c r="B75" s="11">
        <v>73377709</v>
      </c>
      <c r="C75" s="12" t="s">
        <v>271</v>
      </c>
      <c r="D75" s="12" t="s">
        <v>272</v>
      </c>
      <c r="E75" s="18" t="s">
        <v>27</v>
      </c>
      <c r="F75" s="12" t="s">
        <v>273</v>
      </c>
      <c r="G75" s="12" t="s">
        <v>274</v>
      </c>
      <c r="H75" s="12">
        <v>3187232387</v>
      </c>
      <c r="I75" s="13">
        <v>30106</v>
      </c>
      <c r="J75" s="12">
        <v>1634</v>
      </c>
      <c r="K75" s="12" t="s">
        <v>29</v>
      </c>
      <c r="L75" s="13">
        <v>41671</v>
      </c>
      <c r="M75" s="19">
        <v>2193200</v>
      </c>
      <c r="N75" s="12" t="s">
        <v>152</v>
      </c>
      <c r="O75" s="12" t="s">
        <v>31</v>
      </c>
      <c r="P75" s="12" t="s">
        <v>32</v>
      </c>
      <c r="Q75" s="12" t="s">
        <v>685</v>
      </c>
      <c r="R75" s="31" t="s">
        <v>797</v>
      </c>
      <c r="S75" s="12" t="s">
        <v>77</v>
      </c>
      <c r="T75" s="13" t="s">
        <v>687</v>
      </c>
      <c r="U75" s="12" t="s">
        <v>35</v>
      </c>
      <c r="V75" s="12">
        <v>6.96</v>
      </c>
      <c r="W75" s="12">
        <v>1</v>
      </c>
      <c r="X75" s="12"/>
    </row>
    <row r="76" spans="1:24" ht="15" customHeight="1" x14ac:dyDescent="0.35">
      <c r="A76" s="19">
        <f t="shared" si="1"/>
        <v>72</v>
      </c>
      <c r="B76" s="11">
        <v>1065613418</v>
      </c>
      <c r="C76" s="12" t="s">
        <v>74</v>
      </c>
      <c r="D76" s="12" t="s">
        <v>275</v>
      </c>
      <c r="E76" s="18" t="s">
        <v>27</v>
      </c>
      <c r="F76" s="12" t="s">
        <v>276</v>
      </c>
      <c r="G76" s="12" t="s">
        <v>74</v>
      </c>
      <c r="H76" s="12">
        <v>3188666791</v>
      </c>
      <c r="I76" s="13">
        <v>32877</v>
      </c>
      <c r="J76" s="12">
        <v>1634</v>
      </c>
      <c r="K76" s="12" t="s">
        <v>29</v>
      </c>
      <c r="L76" s="13">
        <v>41671</v>
      </c>
      <c r="M76" s="19">
        <v>2337300</v>
      </c>
      <c r="N76" s="12" t="s">
        <v>30</v>
      </c>
      <c r="O76" s="12" t="s">
        <v>31</v>
      </c>
      <c r="P76" s="12" t="s">
        <v>105</v>
      </c>
      <c r="Q76" s="12" t="s">
        <v>685</v>
      </c>
      <c r="R76" s="31" t="s">
        <v>798</v>
      </c>
      <c r="S76" s="12" t="s">
        <v>77</v>
      </c>
      <c r="T76" s="13" t="s">
        <v>687</v>
      </c>
      <c r="U76" s="12" t="s">
        <v>35</v>
      </c>
      <c r="V76" s="12">
        <v>6.96</v>
      </c>
      <c r="W76" s="12">
        <v>1</v>
      </c>
      <c r="X76" s="12"/>
    </row>
    <row r="77" spans="1:24" ht="15" customHeight="1" x14ac:dyDescent="0.35">
      <c r="A77" s="19">
        <f t="shared" si="1"/>
        <v>73</v>
      </c>
      <c r="B77" s="11">
        <v>1082873949</v>
      </c>
      <c r="C77" s="12" t="s">
        <v>96</v>
      </c>
      <c r="D77" s="12" t="s">
        <v>280</v>
      </c>
      <c r="E77" s="18" t="s">
        <v>27</v>
      </c>
      <c r="F77" s="12" t="s">
        <v>799</v>
      </c>
      <c r="G77" s="12" t="s">
        <v>282</v>
      </c>
      <c r="H77" s="12">
        <v>3126884625</v>
      </c>
      <c r="I77" s="13">
        <v>32101</v>
      </c>
      <c r="J77" s="12">
        <v>1638</v>
      </c>
      <c r="K77" s="12" t="s">
        <v>99</v>
      </c>
      <c r="L77" s="13">
        <v>43333</v>
      </c>
      <c r="M77" s="19">
        <v>1547700</v>
      </c>
      <c r="N77" s="12" t="s">
        <v>61</v>
      </c>
      <c r="O77" s="12" t="s">
        <v>31</v>
      </c>
      <c r="P77" s="12" t="s">
        <v>800</v>
      </c>
      <c r="Q77" s="12" t="s">
        <v>685</v>
      </c>
      <c r="R77" s="31" t="s">
        <v>801</v>
      </c>
      <c r="S77" s="12" t="s">
        <v>77</v>
      </c>
      <c r="T77" s="13" t="s">
        <v>687</v>
      </c>
      <c r="U77" s="12" t="s">
        <v>35</v>
      </c>
      <c r="V77" s="12">
        <v>6.96</v>
      </c>
      <c r="W77" s="12">
        <v>0</v>
      </c>
      <c r="X77" s="12"/>
    </row>
    <row r="78" spans="1:24" ht="15" customHeight="1" x14ac:dyDescent="0.35">
      <c r="A78" s="19">
        <f t="shared" si="1"/>
        <v>74</v>
      </c>
      <c r="B78" s="11">
        <v>1065573171</v>
      </c>
      <c r="C78" s="12" t="s">
        <v>74</v>
      </c>
      <c r="D78" s="12" t="s">
        <v>287</v>
      </c>
      <c r="E78" s="18" t="s">
        <v>27</v>
      </c>
      <c r="F78" s="12" t="s">
        <v>288</v>
      </c>
      <c r="G78" s="12" t="s">
        <v>74</v>
      </c>
      <c r="H78" s="12">
        <v>3043885700</v>
      </c>
      <c r="I78" s="13">
        <v>30943</v>
      </c>
      <c r="J78" s="12">
        <v>1614</v>
      </c>
      <c r="K78" s="12" t="s">
        <v>55</v>
      </c>
      <c r="L78" s="13">
        <v>41898</v>
      </c>
      <c r="M78" s="19">
        <v>1616100</v>
      </c>
      <c r="N78" s="12" t="s">
        <v>30</v>
      </c>
      <c r="O78" s="12" t="s">
        <v>62</v>
      </c>
      <c r="P78" s="12" t="s">
        <v>240</v>
      </c>
      <c r="Q78" s="12" t="s">
        <v>685</v>
      </c>
      <c r="R78" s="31" t="s">
        <v>802</v>
      </c>
      <c r="S78" s="12" t="s">
        <v>77</v>
      </c>
      <c r="T78" s="13" t="s">
        <v>687</v>
      </c>
      <c r="U78" s="12" t="s">
        <v>35</v>
      </c>
      <c r="V78" s="12">
        <v>6.96</v>
      </c>
      <c r="W78" s="12">
        <v>1</v>
      </c>
      <c r="X78" s="12"/>
    </row>
    <row r="79" spans="1:24" ht="15" customHeight="1" x14ac:dyDescent="0.35">
      <c r="A79" s="19">
        <f t="shared" si="1"/>
        <v>75</v>
      </c>
      <c r="B79" s="11">
        <v>84038453</v>
      </c>
      <c r="C79" s="12" t="s">
        <v>289</v>
      </c>
      <c r="D79" s="12" t="s">
        <v>290</v>
      </c>
      <c r="E79" s="18" t="s">
        <v>27</v>
      </c>
      <c r="F79" s="12" t="s">
        <v>291</v>
      </c>
      <c r="G79" s="12" t="s">
        <v>221</v>
      </c>
      <c r="H79" s="12">
        <v>3145556763</v>
      </c>
      <c r="I79" s="13">
        <v>25721</v>
      </c>
      <c r="J79" s="12">
        <v>1634</v>
      </c>
      <c r="K79" s="12" t="s">
        <v>29</v>
      </c>
      <c r="L79" s="13">
        <v>39430</v>
      </c>
      <c r="M79" s="19">
        <v>9608900</v>
      </c>
      <c r="N79" s="12" t="s">
        <v>49</v>
      </c>
      <c r="O79" s="12" t="s">
        <v>119</v>
      </c>
      <c r="P79" s="12" t="s">
        <v>292</v>
      </c>
      <c r="Q79" s="12" t="s">
        <v>685</v>
      </c>
      <c r="R79" s="31" t="s">
        <v>803</v>
      </c>
      <c r="S79" s="12" t="s">
        <v>77</v>
      </c>
      <c r="T79" s="13" t="s">
        <v>687</v>
      </c>
      <c r="U79" s="12" t="s">
        <v>120</v>
      </c>
      <c r="V79" s="12">
        <v>6.96</v>
      </c>
      <c r="W79" s="12">
        <v>0</v>
      </c>
      <c r="X79" s="12"/>
    </row>
    <row r="80" spans="1:24" ht="15" customHeight="1" x14ac:dyDescent="0.35">
      <c r="A80" s="19">
        <f t="shared" si="1"/>
        <v>76</v>
      </c>
      <c r="B80" s="11">
        <v>1064114760</v>
      </c>
      <c r="C80" s="12" t="s">
        <v>114</v>
      </c>
      <c r="D80" s="12" t="s">
        <v>293</v>
      </c>
      <c r="E80" s="18" t="s">
        <v>27</v>
      </c>
      <c r="F80" s="12" t="s">
        <v>294</v>
      </c>
      <c r="G80" s="12" t="s">
        <v>114</v>
      </c>
      <c r="H80" s="12">
        <v>3012269235</v>
      </c>
      <c r="I80" s="13">
        <v>34357</v>
      </c>
      <c r="J80" s="12">
        <v>1634</v>
      </c>
      <c r="K80" s="12" t="s">
        <v>29</v>
      </c>
      <c r="L80" s="13">
        <v>43105</v>
      </c>
      <c r="M80" s="19">
        <v>1259000</v>
      </c>
      <c r="N80" s="12" t="s">
        <v>30</v>
      </c>
      <c r="O80" s="12" t="s">
        <v>31</v>
      </c>
      <c r="P80" s="12" t="s">
        <v>88</v>
      </c>
      <c r="Q80" s="12" t="s">
        <v>685</v>
      </c>
      <c r="R80" s="31" t="s">
        <v>804</v>
      </c>
      <c r="S80" s="12" t="s">
        <v>77</v>
      </c>
      <c r="T80" s="13" t="s">
        <v>687</v>
      </c>
      <c r="U80" s="12" t="s">
        <v>35</v>
      </c>
      <c r="V80" s="12">
        <v>6.96</v>
      </c>
      <c r="W80" s="12">
        <v>1</v>
      </c>
      <c r="X80" s="12"/>
    </row>
    <row r="81" spans="1:24" ht="15" customHeight="1" x14ac:dyDescent="0.35">
      <c r="A81" s="19">
        <f t="shared" si="1"/>
        <v>77</v>
      </c>
      <c r="B81" s="11">
        <v>72269253</v>
      </c>
      <c r="C81" s="12" t="s">
        <v>52</v>
      </c>
      <c r="D81" s="12" t="s">
        <v>295</v>
      </c>
      <c r="E81" s="18" t="s">
        <v>27</v>
      </c>
      <c r="F81" s="12" t="s">
        <v>296</v>
      </c>
      <c r="G81" s="12" t="s">
        <v>52</v>
      </c>
      <c r="H81" s="12">
        <v>3012443749</v>
      </c>
      <c r="I81" s="13">
        <v>30230</v>
      </c>
      <c r="J81" s="12">
        <v>1694</v>
      </c>
      <c r="K81" s="12" t="s">
        <v>68</v>
      </c>
      <c r="L81" s="13">
        <v>41321</v>
      </c>
      <c r="M81" s="19">
        <v>4000000</v>
      </c>
      <c r="N81" s="12" t="s">
        <v>75</v>
      </c>
      <c r="O81" s="12" t="s">
        <v>62</v>
      </c>
      <c r="P81" s="12" t="s">
        <v>805</v>
      </c>
      <c r="Q81" s="12" t="s">
        <v>685</v>
      </c>
      <c r="R81" s="31" t="s">
        <v>806</v>
      </c>
      <c r="S81" s="12" t="s">
        <v>51</v>
      </c>
      <c r="T81" s="13" t="s">
        <v>687</v>
      </c>
      <c r="U81" s="12" t="s">
        <v>35</v>
      </c>
      <c r="V81" s="12">
        <v>6.96</v>
      </c>
      <c r="W81" s="12">
        <v>0</v>
      </c>
      <c r="X81" s="12"/>
    </row>
    <row r="82" spans="1:24" ht="15" customHeight="1" x14ac:dyDescent="0.35">
      <c r="A82" s="19">
        <f t="shared" si="1"/>
        <v>78</v>
      </c>
      <c r="B82" s="11">
        <v>1079936495</v>
      </c>
      <c r="C82" s="12" t="s">
        <v>298</v>
      </c>
      <c r="D82" s="12" t="s">
        <v>299</v>
      </c>
      <c r="E82" s="18" t="s">
        <v>27</v>
      </c>
      <c r="F82" s="12" t="s">
        <v>807</v>
      </c>
      <c r="G82" s="12" t="s">
        <v>298</v>
      </c>
      <c r="H82" s="12">
        <v>3014589585</v>
      </c>
      <c r="I82" s="13">
        <v>34029</v>
      </c>
      <c r="J82" s="12">
        <v>1614</v>
      </c>
      <c r="K82" s="12" t="s">
        <v>55</v>
      </c>
      <c r="L82" s="13">
        <v>43284</v>
      </c>
      <c r="M82" s="19">
        <v>1399100</v>
      </c>
      <c r="N82" s="12" t="s">
        <v>75</v>
      </c>
      <c r="O82" s="12" t="s">
        <v>119</v>
      </c>
      <c r="P82" s="12" t="s">
        <v>225</v>
      </c>
      <c r="Q82" s="12" t="s">
        <v>685</v>
      </c>
      <c r="R82" s="31" t="s">
        <v>808</v>
      </c>
      <c r="S82" s="12" t="s">
        <v>77</v>
      </c>
      <c r="T82" s="13" t="s">
        <v>687</v>
      </c>
      <c r="U82" s="12" t="s">
        <v>35</v>
      </c>
      <c r="V82" s="12">
        <v>6.96</v>
      </c>
      <c r="W82" s="12">
        <v>1</v>
      </c>
      <c r="X82" s="12"/>
    </row>
    <row r="83" spans="1:24" ht="15" customHeight="1" x14ac:dyDescent="0.35">
      <c r="A83" s="19">
        <f t="shared" si="1"/>
        <v>79</v>
      </c>
      <c r="B83" s="19">
        <v>1120740110</v>
      </c>
      <c r="C83" s="12" t="s">
        <v>301</v>
      </c>
      <c r="D83" s="23" t="s">
        <v>302</v>
      </c>
      <c r="E83" s="18" t="s">
        <v>27</v>
      </c>
      <c r="F83" s="12" t="s">
        <v>303</v>
      </c>
      <c r="G83" s="12" t="s">
        <v>249</v>
      </c>
      <c r="H83" s="12">
        <v>3156993371</v>
      </c>
      <c r="I83" s="13">
        <v>31730</v>
      </c>
      <c r="J83" s="12">
        <v>163503</v>
      </c>
      <c r="K83" s="12" t="s">
        <v>809</v>
      </c>
      <c r="L83" s="13">
        <v>41655</v>
      </c>
      <c r="M83" s="19">
        <v>2134900</v>
      </c>
      <c r="N83" s="12" t="s">
        <v>61</v>
      </c>
      <c r="O83" s="12" t="s">
        <v>31</v>
      </c>
      <c r="P83" s="12" t="s">
        <v>32</v>
      </c>
      <c r="Q83" s="12" t="s">
        <v>685</v>
      </c>
      <c r="R83" s="31" t="s">
        <v>810</v>
      </c>
      <c r="S83" s="12" t="s">
        <v>33</v>
      </c>
      <c r="T83" s="13" t="s">
        <v>687</v>
      </c>
      <c r="U83" s="13" t="s">
        <v>35</v>
      </c>
      <c r="V83" s="12">
        <v>6.96</v>
      </c>
      <c r="W83" s="12">
        <v>1</v>
      </c>
      <c r="X83" s="12"/>
    </row>
    <row r="84" spans="1:24" ht="15" customHeight="1" x14ac:dyDescent="0.35">
      <c r="A84" s="19">
        <f t="shared" si="1"/>
        <v>80</v>
      </c>
      <c r="B84" s="11">
        <v>12603073</v>
      </c>
      <c r="C84" s="12" t="s">
        <v>811</v>
      </c>
      <c r="D84" s="12" t="s">
        <v>305</v>
      </c>
      <c r="E84" s="18" t="s">
        <v>27</v>
      </c>
      <c r="F84" s="12" t="s">
        <v>306</v>
      </c>
      <c r="G84" s="12" t="s">
        <v>307</v>
      </c>
      <c r="H84" s="12">
        <v>3158388614</v>
      </c>
      <c r="I84" s="13">
        <v>29925</v>
      </c>
      <c r="J84" s="12">
        <v>1634</v>
      </c>
      <c r="K84" s="12" t="s">
        <v>29</v>
      </c>
      <c r="L84" s="13">
        <v>41671</v>
      </c>
      <c r="M84" s="19">
        <v>1892900</v>
      </c>
      <c r="N84" s="12" t="s">
        <v>30</v>
      </c>
      <c r="O84" s="12" t="s">
        <v>31</v>
      </c>
      <c r="P84" s="12" t="s">
        <v>125</v>
      </c>
      <c r="Q84" s="12" t="s">
        <v>685</v>
      </c>
      <c r="R84" s="31" t="s">
        <v>812</v>
      </c>
      <c r="S84" s="12" t="s">
        <v>77</v>
      </c>
      <c r="T84" s="13" t="s">
        <v>687</v>
      </c>
      <c r="U84" s="12" t="s">
        <v>35</v>
      </c>
      <c r="V84" s="12">
        <v>6.96</v>
      </c>
      <c r="W84" s="12">
        <v>1</v>
      </c>
      <c r="X84" s="12"/>
    </row>
    <row r="85" spans="1:24" ht="15" customHeight="1" x14ac:dyDescent="0.35">
      <c r="A85" s="19">
        <f t="shared" si="1"/>
        <v>81</v>
      </c>
      <c r="B85" s="11">
        <v>1065986941</v>
      </c>
      <c r="C85" s="12" t="s">
        <v>185</v>
      </c>
      <c r="D85" s="12" t="s">
        <v>308</v>
      </c>
      <c r="E85" s="18" t="s">
        <v>27</v>
      </c>
      <c r="F85" s="12" t="s">
        <v>309</v>
      </c>
      <c r="G85" s="12" t="s">
        <v>39</v>
      </c>
      <c r="H85" s="12">
        <v>3187611361</v>
      </c>
      <c r="I85" s="13">
        <v>32703</v>
      </c>
      <c r="J85" s="12">
        <v>1634</v>
      </c>
      <c r="K85" s="12" t="s">
        <v>29</v>
      </c>
      <c r="L85" s="13">
        <v>41671</v>
      </c>
      <c r="M85" s="19">
        <v>2337300</v>
      </c>
      <c r="N85" s="12" t="s">
        <v>30</v>
      </c>
      <c r="O85" s="12" t="s">
        <v>100</v>
      </c>
      <c r="P85" s="12" t="s">
        <v>105</v>
      </c>
      <c r="Q85" s="12" t="s">
        <v>685</v>
      </c>
      <c r="R85" s="31" t="s">
        <v>813</v>
      </c>
      <c r="S85" s="12" t="s">
        <v>77</v>
      </c>
      <c r="T85" s="13" t="s">
        <v>687</v>
      </c>
      <c r="U85" s="12" t="s">
        <v>35</v>
      </c>
      <c r="V85" s="12">
        <v>6.96</v>
      </c>
      <c r="W85" s="12">
        <v>1</v>
      </c>
      <c r="X85" s="12"/>
    </row>
    <row r="86" spans="1:24" ht="15" customHeight="1" x14ac:dyDescent="0.35">
      <c r="A86" s="19">
        <f t="shared" si="1"/>
        <v>82</v>
      </c>
      <c r="B86" s="11">
        <v>12522871</v>
      </c>
      <c r="C86" s="12" t="s">
        <v>114</v>
      </c>
      <c r="D86" s="12" t="s">
        <v>310</v>
      </c>
      <c r="E86" s="18" t="s">
        <v>27</v>
      </c>
      <c r="F86" s="12" t="s">
        <v>311</v>
      </c>
      <c r="G86" s="12" t="s">
        <v>114</v>
      </c>
      <c r="H86" s="12">
        <v>3125624354</v>
      </c>
      <c r="I86" s="13">
        <v>26464</v>
      </c>
      <c r="J86" s="12">
        <v>1634</v>
      </c>
      <c r="K86" s="12" t="s">
        <v>29</v>
      </c>
      <c r="L86" s="13">
        <v>42219</v>
      </c>
      <c r="M86" s="19">
        <v>1547100</v>
      </c>
      <c r="N86" s="12" t="s">
        <v>30</v>
      </c>
      <c r="O86" s="12" t="s">
        <v>31</v>
      </c>
      <c r="P86" s="12" t="s">
        <v>88</v>
      </c>
      <c r="Q86" s="12" t="s">
        <v>685</v>
      </c>
      <c r="R86" s="31" t="s">
        <v>814</v>
      </c>
      <c r="S86" s="12" t="s">
        <v>77</v>
      </c>
      <c r="T86" s="13" t="s">
        <v>687</v>
      </c>
      <c r="U86" s="12" t="s">
        <v>35</v>
      </c>
      <c r="V86" s="12">
        <v>6.96</v>
      </c>
      <c r="W86" s="12">
        <v>1</v>
      </c>
      <c r="X86" s="12"/>
    </row>
    <row r="87" spans="1:24" ht="15" customHeight="1" x14ac:dyDescent="0.35">
      <c r="A87" s="19">
        <f t="shared" si="1"/>
        <v>83</v>
      </c>
      <c r="B87" s="11">
        <v>1084729864</v>
      </c>
      <c r="C87" s="12" t="s">
        <v>312</v>
      </c>
      <c r="D87" s="12" t="s">
        <v>313</v>
      </c>
      <c r="E87" s="18" t="s">
        <v>66</v>
      </c>
      <c r="F87" s="12" t="s">
        <v>314</v>
      </c>
      <c r="G87" s="12" t="s">
        <v>312</v>
      </c>
      <c r="H87" s="12">
        <v>3144184566</v>
      </c>
      <c r="I87" s="13">
        <v>31914</v>
      </c>
      <c r="J87" s="12">
        <v>1618</v>
      </c>
      <c r="K87" s="12" t="s">
        <v>118</v>
      </c>
      <c r="L87" s="13">
        <v>42891</v>
      </c>
      <c r="M87" s="19">
        <v>2579500</v>
      </c>
      <c r="N87" s="12" t="s">
        <v>75</v>
      </c>
      <c r="O87" s="12" t="s">
        <v>31</v>
      </c>
      <c r="P87" s="12" t="s">
        <v>101</v>
      </c>
      <c r="Q87" s="12" t="s">
        <v>685</v>
      </c>
      <c r="R87" s="31" t="s">
        <v>815</v>
      </c>
      <c r="S87" s="12" t="s">
        <v>77</v>
      </c>
      <c r="T87" s="13" t="s">
        <v>687</v>
      </c>
      <c r="U87" s="12" t="s">
        <v>35</v>
      </c>
      <c r="V87" s="12">
        <v>6.96</v>
      </c>
      <c r="W87" s="12">
        <v>0</v>
      </c>
      <c r="X87" s="12"/>
    </row>
    <row r="88" spans="1:24" ht="15" customHeight="1" x14ac:dyDescent="0.35">
      <c r="A88" s="19">
        <f t="shared" si="1"/>
        <v>84</v>
      </c>
      <c r="B88" s="11">
        <v>1045713468</v>
      </c>
      <c r="C88" s="12" t="s">
        <v>52</v>
      </c>
      <c r="D88" s="12" t="s">
        <v>315</v>
      </c>
      <c r="E88" s="18" t="s">
        <v>27</v>
      </c>
      <c r="F88" s="12" t="s">
        <v>316</v>
      </c>
      <c r="G88" s="12" t="s">
        <v>44</v>
      </c>
      <c r="H88" s="12">
        <v>3187552869</v>
      </c>
      <c r="I88" s="13">
        <v>34068</v>
      </c>
      <c r="J88" s="12">
        <v>1626</v>
      </c>
      <c r="K88" s="12" t="s">
        <v>317</v>
      </c>
      <c r="L88" s="13">
        <v>42214</v>
      </c>
      <c r="M88" s="19">
        <v>3000000</v>
      </c>
      <c r="N88" s="12" t="s">
        <v>30</v>
      </c>
      <c r="O88" s="12" t="s">
        <v>31</v>
      </c>
      <c r="P88" s="12" t="s">
        <v>698</v>
      </c>
      <c r="Q88" s="12" t="s">
        <v>685</v>
      </c>
      <c r="R88" s="31" t="s">
        <v>816</v>
      </c>
      <c r="S88" s="12" t="s">
        <v>51</v>
      </c>
      <c r="T88" s="13" t="s">
        <v>687</v>
      </c>
      <c r="U88" s="12" t="s">
        <v>35</v>
      </c>
      <c r="V88" s="12">
        <v>6.96</v>
      </c>
      <c r="W88" s="12">
        <v>0</v>
      </c>
      <c r="X88" s="12"/>
    </row>
    <row r="89" spans="1:24" ht="15" customHeight="1" x14ac:dyDescent="0.35">
      <c r="A89" s="19">
        <f t="shared" si="1"/>
        <v>85</v>
      </c>
      <c r="B89" s="11">
        <v>17342935</v>
      </c>
      <c r="C89" s="12" t="s">
        <v>817</v>
      </c>
      <c r="D89" s="12" t="s">
        <v>319</v>
      </c>
      <c r="E89" s="18" t="s">
        <v>27</v>
      </c>
      <c r="F89" s="12" t="s">
        <v>818</v>
      </c>
      <c r="G89" s="12" t="s">
        <v>52</v>
      </c>
      <c r="H89" s="12">
        <v>3310002</v>
      </c>
      <c r="I89" s="13">
        <v>25657</v>
      </c>
      <c r="J89" s="12">
        <v>1690</v>
      </c>
      <c r="K89" s="12" t="s">
        <v>321</v>
      </c>
      <c r="L89" s="13">
        <v>41018</v>
      </c>
      <c r="M89" s="19">
        <v>22077100</v>
      </c>
      <c r="N89" s="12" t="s">
        <v>49</v>
      </c>
      <c r="O89" s="12" t="s">
        <v>31</v>
      </c>
      <c r="P89" s="12" t="s">
        <v>322</v>
      </c>
      <c r="Q89" s="12" t="s">
        <v>685</v>
      </c>
      <c r="R89" s="31" t="s">
        <v>819</v>
      </c>
      <c r="S89" s="12" t="s">
        <v>51</v>
      </c>
      <c r="T89" s="13" t="s">
        <v>687</v>
      </c>
      <c r="U89" s="12" t="s">
        <v>120</v>
      </c>
      <c r="V89" s="12">
        <v>6.96</v>
      </c>
      <c r="W89" s="12">
        <v>0</v>
      </c>
      <c r="X89" s="12"/>
    </row>
    <row r="90" spans="1:24" ht="15" customHeight="1" x14ac:dyDescent="0.35">
      <c r="A90" s="19">
        <f t="shared" si="1"/>
        <v>86</v>
      </c>
      <c r="B90" s="11">
        <v>1064111938</v>
      </c>
      <c r="C90" s="12" t="s">
        <v>735</v>
      </c>
      <c r="D90" s="12" t="s">
        <v>323</v>
      </c>
      <c r="E90" s="18" t="s">
        <v>27</v>
      </c>
      <c r="F90" s="12" t="s">
        <v>324</v>
      </c>
      <c r="G90" s="12" t="s">
        <v>114</v>
      </c>
      <c r="H90" s="12">
        <v>3002570833</v>
      </c>
      <c r="I90" s="13">
        <v>33448</v>
      </c>
      <c r="J90" s="12">
        <v>1638</v>
      </c>
      <c r="K90" s="12" t="s">
        <v>99</v>
      </c>
      <c r="L90" s="13">
        <v>42720</v>
      </c>
      <c r="M90" s="19">
        <v>1075300</v>
      </c>
      <c r="N90" s="12" t="s">
        <v>30</v>
      </c>
      <c r="O90" s="12" t="s">
        <v>31</v>
      </c>
      <c r="P90" s="12" t="s">
        <v>204</v>
      </c>
      <c r="Q90" s="12" t="s">
        <v>685</v>
      </c>
      <c r="R90" s="31" t="s">
        <v>820</v>
      </c>
      <c r="S90" s="12" t="s">
        <v>77</v>
      </c>
      <c r="T90" s="13" t="s">
        <v>687</v>
      </c>
      <c r="U90" s="12" t="s">
        <v>35</v>
      </c>
      <c r="V90" s="12">
        <v>6.96</v>
      </c>
      <c r="W90" s="12">
        <v>1</v>
      </c>
      <c r="X90" s="12"/>
    </row>
    <row r="91" spans="1:24" ht="15" customHeight="1" x14ac:dyDescent="0.35">
      <c r="A91" s="19">
        <f t="shared" si="1"/>
        <v>87</v>
      </c>
      <c r="B91" s="11">
        <v>94470319</v>
      </c>
      <c r="C91" s="12" t="s">
        <v>93</v>
      </c>
      <c r="D91" s="12" t="s">
        <v>325</v>
      </c>
      <c r="E91" s="18" t="s">
        <v>27</v>
      </c>
      <c r="F91" s="12" t="s">
        <v>821</v>
      </c>
      <c r="G91" s="12" t="s">
        <v>93</v>
      </c>
      <c r="H91" s="12">
        <v>3153027494</v>
      </c>
      <c r="I91" s="13">
        <v>29562</v>
      </c>
      <c r="J91" s="12">
        <v>1624</v>
      </c>
      <c r="K91" s="12" t="s">
        <v>60</v>
      </c>
      <c r="L91" s="13">
        <v>43360</v>
      </c>
      <c r="M91" s="19">
        <v>1137800</v>
      </c>
      <c r="N91" s="12" t="s">
        <v>75</v>
      </c>
      <c r="O91" s="12" t="s">
        <v>31</v>
      </c>
      <c r="P91" s="12" t="s">
        <v>63</v>
      </c>
      <c r="Q91" s="12" t="s">
        <v>685</v>
      </c>
      <c r="R91" s="31" t="s">
        <v>822</v>
      </c>
      <c r="S91" s="12" t="s">
        <v>64</v>
      </c>
      <c r="T91" s="13" t="s">
        <v>687</v>
      </c>
      <c r="U91" s="12" t="s">
        <v>78</v>
      </c>
      <c r="V91" s="12">
        <v>6.96</v>
      </c>
      <c r="W91" s="12">
        <v>0</v>
      </c>
      <c r="X91" s="12"/>
    </row>
    <row r="92" spans="1:24" ht="15" customHeight="1" x14ac:dyDescent="0.35">
      <c r="A92" s="19">
        <f t="shared" si="1"/>
        <v>88</v>
      </c>
      <c r="B92" s="11">
        <v>15170567</v>
      </c>
      <c r="C92" s="12" t="s">
        <v>327</v>
      </c>
      <c r="D92" s="12" t="s">
        <v>328</v>
      </c>
      <c r="E92" s="18" t="s">
        <v>27</v>
      </c>
      <c r="F92" s="12" t="s">
        <v>329</v>
      </c>
      <c r="G92" s="12" t="s">
        <v>74</v>
      </c>
      <c r="H92" s="12">
        <v>3145341604</v>
      </c>
      <c r="I92" s="13">
        <v>29592</v>
      </c>
      <c r="J92" s="12">
        <v>1614</v>
      </c>
      <c r="K92" s="12" t="s">
        <v>55</v>
      </c>
      <c r="L92" s="13">
        <v>40360</v>
      </c>
      <c r="M92" s="19">
        <v>3102400</v>
      </c>
      <c r="N92" s="12" t="s">
        <v>30</v>
      </c>
      <c r="O92" s="12" t="s">
        <v>119</v>
      </c>
      <c r="P92" s="12" t="s">
        <v>82</v>
      </c>
      <c r="Q92" s="12" t="s">
        <v>685</v>
      </c>
      <c r="R92" s="31" t="s">
        <v>823</v>
      </c>
      <c r="S92" s="12" t="s">
        <v>77</v>
      </c>
      <c r="T92" s="13" t="s">
        <v>687</v>
      </c>
      <c r="U92" s="12" t="s">
        <v>120</v>
      </c>
      <c r="V92" s="12">
        <v>6.96</v>
      </c>
      <c r="W92" s="12">
        <v>0</v>
      </c>
      <c r="X92" s="12"/>
    </row>
    <row r="93" spans="1:24" ht="15" customHeight="1" x14ac:dyDescent="0.35">
      <c r="A93" s="19">
        <f t="shared" si="1"/>
        <v>89</v>
      </c>
      <c r="B93" s="11">
        <v>6240341</v>
      </c>
      <c r="C93" s="12" t="s">
        <v>824</v>
      </c>
      <c r="D93" s="12" t="s">
        <v>332</v>
      </c>
      <c r="E93" s="18" t="s">
        <v>27</v>
      </c>
      <c r="F93" s="12" t="s">
        <v>333</v>
      </c>
      <c r="G93" s="12" t="s">
        <v>93</v>
      </c>
      <c r="H93" s="12">
        <v>3205721468</v>
      </c>
      <c r="I93" s="13">
        <v>29162</v>
      </c>
      <c r="J93" s="12">
        <v>1624</v>
      </c>
      <c r="K93" s="12" t="s">
        <v>60</v>
      </c>
      <c r="L93" s="13">
        <v>39182</v>
      </c>
      <c r="M93" s="19">
        <v>5414700</v>
      </c>
      <c r="N93" s="12" t="s">
        <v>75</v>
      </c>
      <c r="O93" s="12" t="s">
        <v>31</v>
      </c>
      <c r="P93" s="12" t="s">
        <v>292</v>
      </c>
      <c r="Q93" s="12" t="s">
        <v>722</v>
      </c>
      <c r="R93" s="31" t="s">
        <v>825</v>
      </c>
      <c r="S93" s="12" t="s">
        <v>64</v>
      </c>
      <c r="T93" s="13" t="s">
        <v>687</v>
      </c>
      <c r="U93" s="12" t="s">
        <v>120</v>
      </c>
      <c r="V93" s="12">
        <v>6.96</v>
      </c>
      <c r="W93" s="12">
        <v>0</v>
      </c>
      <c r="X93" s="12"/>
    </row>
    <row r="94" spans="1:24" ht="15" customHeight="1" x14ac:dyDescent="0.35">
      <c r="A94" s="19">
        <f t="shared" si="1"/>
        <v>90</v>
      </c>
      <c r="B94" s="11">
        <v>1007387277</v>
      </c>
      <c r="C94" s="12" t="s">
        <v>114</v>
      </c>
      <c r="D94" s="12" t="s">
        <v>826</v>
      </c>
      <c r="E94" s="18" t="s">
        <v>27</v>
      </c>
      <c r="F94" s="12" t="s">
        <v>827</v>
      </c>
      <c r="G94" s="12" t="s">
        <v>114</v>
      </c>
      <c r="H94" s="12">
        <v>3108296469</v>
      </c>
      <c r="I94" s="13">
        <v>35232</v>
      </c>
      <c r="J94" s="12">
        <v>1634</v>
      </c>
      <c r="K94" s="12" t="s">
        <v>29</v>
      </c>
      <c r="L94" s="13">
        <v>43726</v>
      </c>
      <c r="M94" s="19">
        <v>828116</v>
      </c>
      <c r="N94" s="12" t="s">
        <v>61</v>
      </c>
      <c r="O94" s="12" t="s">
        <v>41</v>
      </c>
      <c r="P94" s="12" t="s">
        <v>42</v>
      </c>
      <c r="Q94" s="12" t="s">
        <v>685</v>
      </c>
      <c r="R94" s="31">
        <v>6140200074813</v>
      </c>
      <c r="S94" s="12" t="s">
        <v>43</v>
      </c>
      <c r="T94" s="13">
        <v>43907</v>
      </c>
      <c r="U94" s="12"/>
      <c r="V94" s="12">
        <v>6.96</v>
      </c>
      <c r="W94" s="12">
        <v>0</v>
      </c>
      <c r="X94" s="12">
        <f ca="1">+DAYS360(L94,$X$3,0)</f>
        <v>1946</v>
      </c>
    </row>
    <row r="95" spans="1:24" ht="15" customHeight="1" x14ac:dyDescent="0.35">
      <c r="A95" s="19">
        <f t="shared" si="1"/>
        <v>91</v>
      </c>
      <c r="B95" s="11">
        <v>1065564420</v>
      </c>
      <c r="C95" s="12" t="s">
        <v>74</v>
      </c>
      <c r="D95" s="12" t="s">
        <v>334</v>
      </c>
      <c r="E95" s="18" t="s">
        <v>27</v>
      </c>
      <c r="F95" s="12" t="s">
        <v>335</v>
      </c>
      <c r="G95" s="12" t="s">
        <v>74</v>
      </c>
      <c r="H95" s="12">
        <v>3004080784</v>
      </c>
      <c r="I95" s="13">
        <v>31370</v>
      </c>
      <c r="J95" s="12">
        <v>1638</v>
      </c>
      <c r="K95" s="12" t="s">
        <v>99</v>
      </c>
      <c r="L95" s="13">
        <v>42248</v>
      </c>
      <c r="M95" s="19">
        <v>988800</v>
      </c>
      <c r="N95" s="12" t="s">
        <v>30</v>
      </c>
      <c r="O95" s="12" t="s">
        <v>119</v>
      </c>
      <c r="P95" s="12" t="s">
        <v>336</v>
      </c>
      <c r="Q95" s="12" t="s">
        <v>685</v>
      </c>
      <c r="R95" s="31" t="s">
        <v>828</v>
      </c>
      <c r="S95" s="12" t="s">
        <v>77</v>
      </c>
      <c r="T95" s="13" t="s">
        <v>687</v>
      </c>
      <c r="U95" s="12" t="s">
        <v>78</v>
      </c>
      <c r="V95" s="12">
        <v>6.96</v>
      </c>
      <c r="W95" s="12">
        <v>1</v>
      </c>
      <c r="X95" s="12"/>
    </row>
    <row r="96" spans="1:24" ht="15" customHeight="1" x14ac:dyDescent="0.35">
      <c r="A96" s="19">
        <f t="shared" si="1"/>
        <v>92</v>
      </c>
      <c r="B96" s="11">
        <v>1127337198</v>
      </c>
      <c r="C96" s="12" t="s">
        <v>282</v>
      </c>
      <c r="D96" s="12" t="s">
        <v>337</v>
      </c>
      <c r="E96" s="18" t="s">
        <v>27</v>
      </c>
      <c r="F96" s="12" t="s">
        <v>338</v>
      </c>
      <c r="G96" s="12" t="s">
        <v>339</v>
      </c>
      <c r="H96" s="12">
        <v>3165040439</v>
      </c>
      <c r="I96" s="13">
        <v>35041</v>
      </c>
      <c r="J96" s="12">
        <v>1634</v>
      </c>
      <c r="K96" s="12" t="s">
        <v>29</v>
      </c>
      <c r="L96" s="13">
        <v>42026</v>
      </c>
      <c r="M96" s="19">
        <v>1547100</v>
      </c>
      <c r="N96" s="12" t="s">
        <v>30</v>
      </c>
      <c r="O96" s="12" t="s">
        <v>119</v>
      </c>
      <c r="P96" s="12" t="s">
        <v>88</v>
      </c>
      <c r="Q96" s="12" t="s">
        <v>685</v>
      </c>
      <c r="R96" s="31" t="s">
        <v>829</v>
      </c>
      <c r="S96" s="12" t="s">
        <v>77</v>
      </c>
      <c r="T96" s="13" t="s">
        <v>687</v>
      </c>
      <c r="U96" s="12" t="s">
        <v>120</v>
      </c>
      <c r="V96" s="12">
        <v>6.96</v>
      </c>
      <c r="W96" s="12">
        <v>1</v>
      </c>
      <c r="X96" s="12"/>
    </row>
    <row r="97" spans="1:24" ht="15" customHeight="1" x14ac:dyDescent="0.35">
      <c r="A97" s="19">
        <f t="shared" si="1"/>
        <v>93</v>
      </c>
      <c r="B97" s="11">
        <v>84056642</v>
      </c>
      <c r="C97" s="12" t="s">
        <v>830</v>
      </c>
      <c r="D97" s="12" t="s">
        <v>831</v>
      </c>
      <c r="E97" s="18" t="s">
        <v>27</v>
      </c>
      <c r="F97" s="12" t="s">
        <v>832</v>
      </c>
      <c r="G97" s="12" t="s">
        <v>52</v>
      </c>
      <c r="H97" s="12">
        <v>3153393705</v>
      </c>
      <c r="I97" s="13">
        <v>30304</v>
      </c>
      <c r="J97" s="12">
        <v>1634</v>
      </c>
      <c r="K97" s="12" t="s">
        <v>29</v>
      </c>
      <c r="L97" s="13">
        <v>43669</v>
      </c>
      <c r="M97" s="19">
        <v>5500000</v>
      </c>
      <c r="N97" s="12" t="s">
        <v>49</v>
      </c>
      <c r="O97" s="12" t="s">
        <v>31</v>
      </c>
      <c r="P97" s="12" t="s">
        <v>76</v>
      </c>
      <c r="Q97" s="12" t="s">
        <v>685</v>
      </c>
      <c r="R97" s="31" t="s">
        <v>833</v>
      </c>
      <c r="S97" s="12" t="s">
        <v>51</v>
      </c>
      <c r="T97" s="13" t="s">
        <v>687</v>
      </c>
      <c r="U97" s="12" t="s">
        <v>35</v>
      </c>
      <c r="V97" s="12">
        <v>6.96</v>
      </c>
      <c r="W97" s="12">
        <v>0</v>
      </c>
      <c r="X97" s="12"/>
    </row>
    <row r="98" spans="1:24" ht="15" customHeight="1" x14ac:dyDescent="0.35">
      <c r="A98" s="19">
        <f t="shared" si="1"/>
        <v>94</v>
      </c>
      <c r="B98" s="11">
        <v>84038935</v>
      </c>
      <c r="C98" s="12" t="s">
        <v>221</v>
      </c>
      <c r="D98" s="12" t="s">
        <v>344</v>
      </c>
      <c r="E98" s="18" t="s">
        <v>27</v>
      </c>
      <c r="F98" s="12" t="s">
        <v>345</v>
      </c>
      <c r="G98" s="12" t="s">
        <v>221</v>
      </c>
      <c r="H98" s="12">
        <v>3187537280</v>
      </c>
      <c r="I98" s="13">
        <v>26494</v>
      </c>
      <c r="J98" s="12">
        <v>1634</v>
      </c>
      <c r="K98" s="12" t="s">
        <v>29</v>
      </c>
      <c r="L98" s="13">
        <v>42065</v>
      </c>
      <c r="M98" s="19">
        <v>2193200</v>
      </c>
      <c r="N98" s="12" t="s">
        <v>75</v>
      </c>
      <c r="O98" s="12" t="s">
        <v>62</v>
      </c>
      <c r="P98" s="12" t="s">
        <v>32</v>
      </c>
      <c r="Q98" s="12" t="s">
        <v>685</v>
      </c>
      <c r="R98" s="31" t="s">
        <v>834</v>
      </c>
      <c r="S98" s="12" t="s">
        <v>33</v>
      </c>
      <c r="T98" s="13" t="s">
        <v>687</v>
      </c>
      <c r="U98" s="12" t="s">
        <v>35</v>
      </c>
      <c r="V98" s="12">
        <v>6.96</v>
      </c>
      <c r="W98" s="12">
        <v>1</v>
      </c>
      <c r="X98" s="12"/>
    </row>
    <row r="99" spans="1:24" ht="15" customHeight="1" x14ac:dyDescent="0.35">
      <c r="A99" s="19">
        <f t="shared" si="1"/>
        <v>95</v>
      </c>
      <c r="B99" s="11">
        <v>5135224</v>
      </c>
      <c r="C99" s="12" t="s">
        <v>74</v>
      </c>
      <c r="D99" s="12" t="s">
        <v>346</v>
      </c>
      <c r="E99" s="18" t="s">
        <v>27</v>
      </c>
      <c r="F99" s="12" t="s">
        <v>347</v>
      </c>
      <c r="G99" s="12" t="s">
        <v>74</v>
      </c>
      <c r="H99" s="12">
        <v>3103673526</v>
      </c>
      <c r="I99" s="13">
        <v>29494</v>
      </c>
      <c r="J99" s="12">
        <v>1634</v>
      </c>
      <c r="K99" s="12" t="s">
        <v>29</v>
      </c>
      <c r="L99" s="13">
        <v>41655</v>
      </c>
      <c r="M99" s="19">
        <v>2193200</v>
      </c>
      <c r="N99" s="12" t="s">
        <v>49</v>
      </c>
      <c r="O99" s="12" t="s">
        <v>62</v>
      </c>
      <c r="P99" s="12" t="s">
        <v>32</v>
      </c>
      <c r="Q99" s="12" t="s">
        <v>685</v>
      </c>
      <c r="R99" s="31" t="s">
        <v>835</v>
      </c>
      <c r="S99" s="12" t="s">
        <v>77</v>
      </c>
      <c r="T99" s="13" t="s">
        <v>687</v>
      </c>
      <c r="U99" s="12" t="s">
        <v>35</v>
      </c>
      <c r="V99" s="12">
        <v>6.96</v>
      </c>
      <c r="W99" s="12">
        <v>1</v>
      </c>
      <c r="X99" s="12"/>
    </row>
    <row r="100" spans="1:24" ht="15" customHeight="1" x14ac:dyDescent="0.35">
      <c r="A100" s="19">
        <f t="shared" si="1"/>
        <v>96</v>
      </c>
      <c r="B100" s="11">
        <v>72000737</v>
      </c>
      <c r="C100" s="12" t="s">
        <v>52</v>
      </c>
      <c r="D100" s="12" t="s">
        <v>348</v>
      </c>
      <c r="E100" s="18" t="s">
        <v>27</v>
      </c>
      <c r="F100" s="12" t="s">
        <v>349</v>
      </c>
      <c r="G100" s="12" t="s">
        <v>52</v>
      </c>
      <c r="H100" s="12">
        <v>3012889999</v>
      </c>
      <c r="I100" s="13">
        <v>28381</v>
      </c>
      <c r="J100" s="12">
        <v>1694</v>
      </c>
      <c r="K100" s="12" t="s">
        <v>68</v>
      </c>
      <c r="L100" s="13">
        <v>41395</v>
      </c>
      <c r="M100" s="19">
        <v>2270000</v>
      </c>
      <c r="N100" s="12" t="s">
        <v>69</v>
      </c>
      <c r="O100" s="12" t="s">
        <v>62</v>
      </c>
      <c r="P100" s="12" t="s">
        <v>350</v>
      </c>
      <c r="Q100" s="12" t="s">
        <v>685</v>
      </c>
      <c r="R100" s="31" t="s">
        <v>836</v>
      </c>
      <c r="S100" s="12" t="s">
        <v>51</v>
      </c>
      <c r="T100" s="13" t="s">
        <v>687</v>
      </c>
      <c r="U100" s="12" t="s">
        <v>78</v>
      </c>
      <c r="V100" s="12">
        <v>4.3499999999999996</v>
      </c>
      <c r="W100" s="12">
        <v>0</v>
      </c>
      <c r="X100" s="12"/>
    </row>
    <row r="101" spans="1:24" ht="15" customHeight="1" x14ac:dyDescent="0.35">
      <c r="A101" s="19">
        <f t="shared" si="1"/>
        <v>97</v>
      </c>
      <c r="B101" s="11">
        <v>79655840</v>
      </c>
      <c r="C101" s="12" t="s">
        <v>79</v>
      </c>
      <c r="D101" s="12" t="s">
        <v>837</v>
      </c>
      <c r="E101" s="18" t="s">
        <v>27</v>
      </c>
      <c r="F101" s="12" t="s">
        <v>838</v>
      </c>
      <c r="G101" s="12" t="s">
        <v>234</v>
      </c>
      <c r="H101" s="12">
        <v>3132514099</v>
      </c>
      <c r="I101" s="13">
        <v>26960</v>
      </c>
      <c r="J101" s="12">
        <v>167001</v>
      </c>
      <c r="K101" s="12" t="s">
        <v>197</v>
      </c>
      <c r="L101" s="13">
        <v>43837</v>
      </c>
      <c r="M101" s="19">
        <v>3800000</v>
      </c>
      <c r="N101" s="12" t="s">
        <v>49</v>
      </c>
      <c r="O101" s="12" t="s">
        <v>100</v>
      </c>
      <c r="P101" s="12" t="s">
        <v>148</v>
      </c>
      <c r="Q101" s="12" t="s">
        <v>685</v>
      </c>
      <c r="R101" s="31" t="s">
        <v>839</v>
      </c>
      <c r="S101" s="12" t="s">
        <v>51</v>
      </c>
      <c r="T101" s="13" t="s">
        <v>687</v>
      </c>
      <c r="U101" s="12" t="s">
        <v>78</v>
      </c>
      <c r="V101" s="12">
        <v>6.96</v>
      </c>
      <c r="W101" s="12">
        <v>0</v>
      </c>
      <c r="X101" s="12"/>
    </row>
    <row r="102" spans="1:24" ht="15" customHeight="1" x14ac:dyDescent="0.35">
      <c r="A102" s="19">
        <f t="shared" si="1"/>
        <v>98</v>
      </c>
      <c r="B102" s="11">
        <v>1065824827</v>
      </c>
      <c r="C102" s="12" t="s">
        <v>74</v>
      </c>
      <c r="D102" s="12" t="s">
        <v>840</v>
      </c>
      <c r="E102" s="18" t="s">
        <v>27</v>
      </c>
      <c r="F102" s="12" t="s">
        <v>841</v>
      </c>
      <c r="G102" s="12" t="s">
        <v>74</v>
      </c>
      <c r="H102" s="12">
        <v>3157988445</v>
      </c>
      <c r="I102" s="13">
        <v>35175</v>
      </c>
      <c r="J102" s="12">
        <v>1634</v>
      </c>
      <c r="K102" s="12" t="s">
        <v>29</v>
      </c>
      <c r="L102" s="13">
        <v>43831</v>
      </c>
      <c r="M102" s="19">
        <v>1187700</v>
      </c>
      <c r="N102" s="12" t="s">
        <v>357</v>
      </c>
      <c r="O102" s="12" t="s">
        <v>62</v>
      </c>
      <c r="P102" s="12" t="s">
        <v>88</v>
      </c>
      <c r="Q102" s="12" t="s">
        <v>685</v>
      </c>
      <c r="R102" s="31" t="s">
        <v>842</v>
      </c>
      <c r="S102" s="12" t="s">
        <v>77</v>
      </c>
      <c r="T102" s="13" t="s">
        <v>687</v>
      </c>
      <c r="U102" s="12" t="s">
        <v>35</v>
      </c>
      <c r="V102" s="12">
        <v>6.96</v>
      </c>
      <c r="W102" s="12">
        <v>1</v>
      </c>
      <c r="X102" s="12"/>
    </row>
    <row r="103" spans="1:24" ht="15" customHeight="1" x14ac:dyDescent="0.35">
      <c r="A103" s="19">
        <f t="shared" si="1"/>
        <v>99</v>
      </c>
      <c r="B103" s="11">
        <v>1061046130</v>
      </c>
      <c r="C103" s="12" t="s">
        <v>358</v>
      </c>
      <c r="D103" s="12" t="s">
        <v>359</v>
      </c>
      <c r="E103" s="18" t="s">
        <v>66</v>
      </c>
      <c r="F103" s="12" t="s">
        <v>360</v>
      </c>
      <c r="G103" s="12" t="s">
        <v>114</v>
      </c>
      <c r="H103" s="12">
        <v>3135290208</v>
      </c>
      <c r="I103" s="13">
        <v>31648</v>
      </c>
      <c r="J103" s="12">
        <v>1618</v>
      </c>
      <c r="K103" s="12" t="s">
        <v>118</v>
      </c>
      <c r="L103" s="13">
        <v>41091</v>
      </c>
      <c r="M103" s="32">
        <v>3750000</v>
      </c>
      <c r="N103" s="12" t="s">
        <v>30</v>
      </c>
      <c r="O103" s="12" t="s">
        <v>31</v>
      </c>
      <c r="P103" s="12" t="s">
        <v>843</v>
      </c>
      <c r="Q103" s="12" t="s">
        <v>685</v>
      </c>
      <c r="R103" s="31" t="s">
        <v>844</v>
      </c>
      <c r="S103" s="12" t="s">
        <v>77</v>
      </c>
      <c r="T103" s="13" t="s">
        <v>687</v>
      </c>
      <c r="U103" s="12" t="s">
        <v>35</v>
      </c>
      <c r="V103" s="12">
        <v>6.96</v>
      </c>
      <c r="W103" s="12">
        <v>0</v>
      </c>
      <c r="X103" s="12"/>
    </row>
    <row r="104" spans="1:24" ht="15" customHeight="1" x14ac:dyDescent="0.35">
      <c r="A104" s="19">
        <f t="shared" si="1"/>
        <v>100</v>
      </c>
      <c r="B104" s="11">
        <v>1045742116</v>
      </c>
      <c r="C104" s="12" t="s">
        <v>52</v>
      </c>
      <c r="D104" s="12" t="s">
        <v>845</v>
      </c>
      <c r="E104" s="18" t="s">
        <v>27</v>
      </c>
      <c r="F104" s="12" t="s">
        <v>846</v>
      </c>
      <c r="G104" s="12" t="s">
        <v>52</v>
      </c>
      <c r="H104" s="12">
        <v>3002537142</v>
      </c>
      <c r="I104" s="13">
        <v>35366</v>
      </c>
      <c r="J104" s="12">
        <v>1638</v>
      </c>
      <c r="K104" s="12" t="s">
        <v>99</v>
      </c>
      <c r="L104" s="13">
        <v>43770</v>
      </c>
      <c r="M104" s="19">
        <v>988800</v>
      </c>
      <c r="N104" s="12" t="s">
        <v>30</v>
      </c>
      <c r="O104" s="12" t="s">
        <v>31</v>
      </c>
      <c r="P104" s="12" t="s">
        <v>336</v>
      </c>
      <c r="Q104" s="12" t="s">
        <v>685</v>
      </c>
      <c r="R104" s="31" t="s">
        <v>847</v>
      </c>
      <c r="S104" s="12" t="s">
        <v>51</v>
      </c>
      <c r="T104" s="13" t="s">
        <v>687</v>
      </c>
      <c r="U104" s="12" t="s">
        <v>35</v>
      </c>
      <c r="V104" s="12">
        <v>6.96</v>
      </c>
      <c r="W104" s="12">
        <v>1</v>
      </c>
      <c r="X104" s="12"/>
    </row>
    <row r="105" spans="1:24" ht="15" customHeight="1" x14ac:dyDescent="0.35">
      <c r="A105" s="19">
        <f t="shared" si="1"/>
        <v>101</v>
      </c>
      <c r="B105" s="11">
        <v>1113631697</v>
      </c>
      <c r="C105" s="12" t="s">
        <v>93</v>
      </c>
      <c r="D105" s="12" t="s">
        <v>361</v>
      </c>
      <c r="E105" s="18" t="s">
        <v>27</v>
      </c>
      <c r="F105" s="12" t="s">
        <v>362</v>
      </c>
      <c r="G105" s="12" t="s">
        <v>363</v>
      </c>
      <c r="H105" s="12">
        <v>3136348382</v>
      </c>
      <c r="I105" s="13">
        <v>32034</v>
      </c>
      <c r="J105" s="12">
        <v>1624</v>
      </c>
      <c r="K105" s="12" t="s">
        <v>60</v>
      </c>
      <c r="L105" s="13">
        <v>41579</v>
      </c>
      <c r="M105" s="19">
        <v>1137800</v>
      </c>
      <c r="N105" s="12" t="s">
        <v>75</v>
      </c>
      <c r="O105" s="12" t="s">
        <v>62</v>
      </c>
      <c r="P105" s="12" t="s">
        <v>63</v>
      </c>
      <c r="Q105" s="12" t="s">
        <v>685</v>
      </c>
      <c r="R105" s="31" t="s">
        <v>848</v>
      </c>
      <c r="S105" s="12" t="s">
        <v>64</v>
      </c>
      <c r="T105" s="13" t="s">
        <v>687</v>
      </c>
      <c r="U105" s="12" t="s">
        <v>35</v>
      </c>
      <c r="V105" s="12">
        <v>6.96</v>
      </c>
      <c r="W105" s="12">
        <v>0</v>
      </c>
      <c r="X105" s="12"/>
    </row>
    <row r="106" spans="1:24" ht="15" customHeight="1" x14ac:dyDescent="0.35">
      <c r="A106" s="19">
        <f t="shared" si="1"/>
        <v>102</v>
      </c>
      <c r="B106" s="11">
        <v>1064115056</v>
      </c>
      <c r="C106" s="12" t="s">
        <v>735</v>
      </c>
      <c r="D106" s="12" t="s">
        <v>364</v>
      </c>
      <c r="E106" s="18" t="s">
        <v>27</v>
      </c>
      <c r="F106" s="12" t="s">
        <v>365</v>
      </c>
      <c r="G106" s="12" t="s">
        <v>114</v>
      </c>
      <c r="H106" s="12">
        <v>3215448641</v>
      </c>
      <c r="I106" s="13">
        <v>34389</v>
      </c>
      <c r="J106" s="12">
        <v>163103</v>
      </c>
      <c r="K106" s="12" t="s">
        <v>203</v>
      </c>
      <c r="L106" s="13">
        <v>42051</v>
      </c>
      <c r="M106" s="19">
        <v>2063600</v>
      </c>
      <c r="N106" s="12" t="s">
        <v>30</v>
      </c>
      <c r="O106" s="12" t="s">
        <v>31</v>
      </c>
      <c r="P106" s="12" t="s">
        <v>82</v>
      </c>
      <c r="Q106" s="12" t="s">
        <v>685</v>
      </c>
      <c r="R106" s="31" t="s">
        <v>849</v>
      </c>
      <c r="S106" s="12" t="s">
        <v>77</v>
      </c>
      <c r="T106" s="13" t="s">
        <v>687</v>
      </c>
      <c r="U106" s="12" t="s">
        <v>35</v>
      </c>
      <c r="V106" s="12">
        <v>6.96</v>
      </c>
      <c r="W106" s="12">
        <v>0</v>
      </c>
      <c r="X106" s="12"/>
    </row>
    <row r="107" spans="1:24" ht="15" customHeight="1" x14ac:dyDescent="0.35">
      <c r="A107" s="19">
        <f t="shared" si="1"/>
        <v>103</v>
      </c>
      <c r="B107" s="11">
        <v>85458242</v>
      </c>
      <c r="C107" s="12" t="s">
        <v>96</v>
      </c>
      <c r="D107" s="12" t="s">
        <v>370</v>
      </c>
      <c r="E107" s="18" t="s">
        <v>27</v>
      </c>
      <c r="F107" s="12" t="s">
        <v>371</v>
      </c>
      <c r="G107" s="12" t="s">
        <v>96</v>
      </c>
      <c r="H107" s="12">
        <v>3178952955</v>
      </c>
      <c r="I107" s="13">
        <v>25681</v>
      </c>
      <c r="J107" s="12">
        <v>1634</v>
      </c>
      <c r="K107" s="12" t="s">
        <v>29</v>
      </c>
      <c r="L107" s="13">
        <v>41671</v>
      </c>
      <c r="M107" s="19">
        <v>2337300</v>
      </c>
      <c r="N107" s="12" t="s">
        <v>61</v>
      </c>
      <c r="O107" s="12" t="s">
        <v>31</v>
      </c>
      <c r="P107" s="12" t="s">
        <v>105</v>
      </c>
      <c r="Q107" s="12" t="s">
        <v>685</v>
      </c>
      <c r="R107" s="31" t="s">
        <v>850</v>
      </c>
      <c r="S107" s="12" t="s">
        <v>77</v>
      </c>
      <c r="T107" s="13" t="s">
        <v>687</v>
      </c>
      <c r="U107" s="12" t="s">
        <v>35</v>
      </c>
      <c r="V107" s="12">
        <v>6.96</v>
      </c>
      <c r="W107" s="12">
        <v>1</v>
      </c>
      <c r="X107" s="12"/>
    </row>
    <row r="108" spans="1:24" ht="15" customHeight="1" x14ac:dyDescent="0.35">
      <c r="A108" s="19">
        <f t="shared" si="1"/>
        <v>104</v>
      </c>
      <c r="B108" s="11">
        <v>77153948</v>
      </c>
      <c r="C108" s="12" t="s">
        <v>439</v>
      </c>
      <c r="D108" s="12" t="s">
        <v>372</v>
      </c>
      <c r="E108" s="18" t="s">
        <v>27</v>
      </c>
      <c r="F108" s="12" t="s">
        <v>373</v>
      </c>
      <c r="G108" s="12" t="s">
        <v>39</v>
      </c>
      <c r="H108" s="12">
        <v>3188170184</v>
      </c>
      <c r="I108" s="13">
        <v>24646</v>
      </c>
      <c r="J108" s="12">
        <v>1634</v>
      </c>
      <c r="K108" s="12" t="s">
        <v>29</v>
      </c>
      <c r="L108" s="13">
        <v>41671</v>
      </c>
      <c r="M108" s="19">
        <v>2337300</v>
      </c>
      <c r="N108" s="12" t="s">
        <v>30</v>
      </c>
      <c r="O108" s="12" t="s">
        <v>31</v>
      </c>
      <c r="P108" s="12" t="s">
        <v>105</v>
      </c>
      <c r="Q108" s="12" t="s">
        <v>685</v>
      </c>
      <c r="R108" s="31" t="s">
        <v>851</v>
      </c>
      <c r="S108" s="12" t="s">
        <v>77</v>
      </c>
      <c r="T108" s="13" t="s">
        <v>687</v>
      </c>
      <c r="U108" s="12" t="s">
        <v>35</v>
      </c>
      <c r="V108" s="12">
        <v>6.96</v>
      </c>
      <c r="W108" s="12">
        <v>1</v>
      </c>
      <c r="X108" s="12"/>
    </row>
    <row r="109" spans="1:24" ht="15" customHeight="1" x14ac:dyDescent="0.35">
      <c r="A109" s="19">
        <f t="shared" si="1"/>
        <v>105</v>
      </c>
      <c r="B109" s="11">
        <v>72223341</v>
      </c>
      <c r="C109" s="12" t="s">
        <v>52</v>
      </c>
      <c r="D109" s="12" t="s">
        <v>374</v>
      </c>
      <c r="E109" s="18" t="s">
        <v>27</v>
      </c>
      <c r="F109" s="12" t="s">
        <v>375</v>
      </c>
      <c r="G109" s="12" t="s">
        <v>234</v>
      </c>
      <c r="H109" s="12">
        <v>3153097633</v>
      </c>
      <c r="I109" s="13">
        <v>28033</v>
      </c>
      <c r="J109" s="12">
        <v>1696</v>
      </c>
      <c r="K109" s="12" t="s">
        <v>376</v>
      </c>
      <c r="L109" s="13">
        <v>41214</v>
      </c>
      <c r="M109" s="19">
        <v>9698900</v>
      </c>
      <c r="N109" s="12" t="s">
        <v>69</v>
      </c>
      <c r="O109" s="12" t="s">
        <v>31</v>
      </c>
      <c r="P109" s="12" t="s">
        <v>377</v>
      </c>
      <c r="Q109" s="12" t="s">
        <v>685</v>
      </c>
      <c r="R109" s="31" t="s">
        <v>852</v>
      </c>
      <c r="S109" s="12" t="s">
        <v>51</v>
      </c>
      <c r="T109" s="13" t="s">
        <v>687</v>
      </c>
      <c r="U109" s="12" t="s">
        <v>35</v>
      </c>
      <c r="V109" s="12">
        <v>6.96</v>
      </c>
      <c r="W109" s="12">
        <v>0</v>
      </c>
      <c r="X109" s="12"/>
    </row>
    <row r="110" spans="1:24" ht="15" customHeight="1" x14ac:dyDescent="0.35">
      <c r="A110" s="19">
        <f t="shared" si="1"/>
        <v>106</v>
      </c>
      <c r="B110" s="11">
        <v>98766438</v>
      </c>
      <c r="C110" s="12" t="s">
        <v>384</v>
      </c>
      <c r="D110" s="12" t="s">
        <v>385</v>
      </c>
      <c r="E110" s="18" t="s">
        <v>27</v>
      </c>
      <c r="F110" s="12" t="s">
        <v>386</v>
      </c>
      <c r="G110" s="12" t="s">
        <v>853</v>
      </c>
      <c r="H110" s="12">
        <v>3209821476</v>
      </c>
      <c r="I110" s="13">
        <v>31407</v>
      </c>
      <c r="J110" s="12">
        <v>1639</v>
      </c>
      <c r="K110" s="12" t="s">
        <v>854</v>
      </c>
      <c r="L110" s="13">
        <v>43389</v>
      </c>
      <c r="M110" s="19">
        <v>1850000</v>
      </c>
      <c r="N110" s="12" t="s">
        <v>61</v>
      </c>
      <c r="O110" s="12" t="s">
        <v>119</v>
      </c>
      <c r="P110" s="12" t="s">
        <v>82</v>
      </c>
      <c r="Q110" s="12" t="s">
        <v>685</v>
      </c>
      <c r="R110" s="31" t="s">
        <v>855</v>
      </c>
      <c r="S110" s="12" t="s">
        <v>388</v>
      </c>
      <c r="T110" s="13" t="s">
        <v>687</v>
      </c>
      <c r="U110" s="12" t="s">
        <v>120</v>
      </c>
      <c r="V110" s="12">
        <v>6.96</v>
      </c>
      <c r="W110" s="12">
        <v>0</v>
      </c>
      <c r="X110" s="12"/>
    </row>
    <row r="111" spans="1:24" ht="15" customHeight="1" x14ac:dyDescent="0.35">
      <c r="A111" s="19">
        <f t="shared" si="1"/>
        <v>107</v>
      </c>
      <c r="B111" s="11">
        <v>1234092017</v>
      </c>
      <c r="C111" s="12" t="s">
        <v>52</v>
      </c>
      <c r="D111" s="12" t="s">
        <v>856</v>
      </c>
      <c r="E111" s="18" t="s">
        <v>27</v>
      </c>
      <c r="F111" s="12" t="s">
        <v>857</v>
      </c>
      <c r="G111" s="12" t="s">
        <v>47</v>
      </c>
      <c r="H111" s="12">
        <v>3015044420</v>
      </c>
      <c r="I111" s="13">
        <v>36010</v>
      </c>
      <c r="J111" s="12">
        <v>163103</v>
      </c>
      <c r="K111" s="12" t="s">
        <v>203</v>
      </c>
      <c r="L111" s="13">
        <v>43545</v>
      </c>
      <c r="M111" s="19">
        <v>1075100</v>
      </c>
      <c r="N111" s="12" t="s">
        <v>30</v>
      </c>
      <c r="O111" s="12" t="s">
        <v>31</v>
      </c>
      <c r="P111" s="12" t="s">
        <v>204</v>
      </c>
      <c r="Q111" s="12" t="s">
        <v>685</v>
      </c>
      <c r="R111" s="31" t="s">
        <v>858</v>
      </c>
      <c r="S111" s="12" t="s">
        <v>51</v>
      </c>
      <c r="T111" s="13" t="s">
        <v>687</v>
      </c>
      <c r="U111" s="12" t="s">
        <v>35</v>
      </c>
      <c r="V111" s="12">
        <v>6.96</v>
      </c>
      <c r="W111" s="12">
        <v>0</v>
      </c>
      <c r="X111" s="12"/>
    </row>
    <row r="112" spans="1:24" ht="15" customHeight="1" x14ac:dyDescent="0.35">
      <c r="A112" s="19">
        <f t="shared" si="1"/>
        <v>108</v>
      </c>
      <c r="B112" s="11">
        <v>1064800649</v>
      </c>
      <c r="C112" s="12" t="s">
        <v>111</v>
      </c>
      <c r="D112" s="12" t="s">
        <v>391</v>
      </c>
      <c r="E112" s="18" t="s">
        <v>27</v>
      </c>
      <c r="F112" s="12" t="s">
        <v>392</v>
      </c>
      <c r="G112" s="12" t="s">
        <v>111</v>
      </c>
      <c r="H112" s="12">
        <v>3175034602</v>
      </c>
      <c r="I112" s="13">
        <v>34976</v>
      </c>
      <c r="J112" s="12">
        <v>1634</v>
      </c>
      <c r="K112" s="12" t="s">
        <v>29</v>
      </c>
      <c r="L112" s="13">
        <v>42534</v>
      </c>
      <c r="M112" s="19">
        <v>1547100</v>
      </c>
      <c r="N112" s="12" t="s">
        <v>30</v>
      </c>
      <c r="O112" s="12" t="s">
        <v>100</v>
      </c>
      <c r="P112" s="12" t="s">
        <v>88</v>
      </c>
      <c r="Q112" s="12" t="s">
        <v>685</v>
      </c>
      <c r="R112" s="31" t="s">
        <v>859</v>
      </c>
      <c r="S112" s="12" t="s">
        <v>77</v>
      </c>
      <c r="T112" s="13" t="s">
        <v>687</v>
      </c>
      <c r="U112" s="12" t="s">
        <v>35</v>
      </c>
      <c r="V112" s="12">
        <v>6.96</v>
      </c>
      <c r="W112" s="12">
        <v>1</v>
      </c>
      <c r="X112" s="12"/>
    </row>
    <row r="113" spans="1:24" ht="15" customHeight="1" x14ac:dyDescent="0.35">
      <c r="A113" s="19">
        <f t="shared" si="1"/>
        <v>109</v>
      </c>
      <c r="B113" s="11">
        <v>1064793574</v>
      </c>
      <c r="C113" s="12" t="s">
        <v>111</v>
      </c>
      <c r="D113" s="12" t="s">
        <v>393</v>
      </c>
      <c r="E113" s="18" t="s">
        <v>27</v>
      </c>
      <c r="F113" s="12" t="s">
        <v>394</v>
      </c>
      <c r="G113" s="12" t="s">
        <v>111</v>
      </c>
      <c r="H113" s="12">
        <v>3205485377</v>
      </c>
      <c r="I113" s="13">
        <v>33081</v>
      </c>
      <c r="J113" s="12">
        <v>1634</v>
      </c>
      <c r="K113" s="12" t="s">
        <v>29</v>
      </c>
      <c r="L113" s="13">
        <v>41995</v>
      </c>
      <c r="M113" s="19">
        <v>1547100</v>
      </c>
      <c r="N113" s="12" t="s">
        <v>30</v>
      </c>
      <c r="O113" s="12" t="s">
        <v>31</v>
      </c>
      <c r="P113" s="12" t="s">
        <v>88</v>
      </c>
      <c r="Q113" s="12" t="s">
        <v>685</v>
      </c>
      <c r="R113" s="31" t="s">
        <v>860</v>
      </c>
      <c r="S113" s="12" t="s">
        <v>77</v>
      </c>
      <c r="T113" s="13" t="s">
        <v>687</v>
      </c>
      <c r="U113" s="12" t="s">
        <v>35</v>
      </c>
      <c r="V113" s="12">
        <v>6.96</v>
      </c>
      <c r="W113" s="12">
        <v>1</v>
      </c>
      <c r="X113" s="12"/>
    </row>
    <row r="114" spans="1:24" ht="15" customHeight="1" x14ac:dyDescent="0.35">
      <c r="A114" s="19">
        <f t="shared" si="1"/>
        <v>110</v>
      </c>
      <c r="B114" s="11">
        <v>1065654663</v>
      </c>
      <c r="C114" s="12" t="s">
        <v>74</v>
      </c>
      <c r="D114" s="12" t="s">
        <v>395</v>
      </c>
      <c r="E114" s="18" t="s">
        <v>27</v>
      </c>
      <c r="F114" s="12" t="s">
        <v>396</v>
      </c>
      <c r="G114" s="12" t="s">
        <v>74</v>
      </c>
      <c r="H114" s="12">
        <v>3146035685</v>
      </c>
      <c r="I114" s="13">
        <v>34125</v>
      </c>
      <c r="J114" s="12">
        <v>1618</v>
      </c>
      <c r="K114" s="12" t="s">
        <v>118</v>
      </c>
      <c r="L114" s="13">
        <v>42248</v>
      </c>
      <c r="M114" s="19">
        <v>1230700</v>
      </c>
      <c r="N114" s="12" t="s">
        <v>30</v>
      </c>
      <c r="O114" s="12" t="s">
        <v>31</v>
      </c>
      <c r="P114" s="12" t="s">
        <v>397</v>
      </c>
      <c r="Q114" s="12" t="s">
        <v>685</v>
      </c>
      <c r="R114" s="31" t="s">
        <v>861</v>
      </c>
      <c r="S114" s="12" t="s">
        <v>77</v>
      </c>
      <c r="T114" s="13" t="s">
        <v>687</v>
      </c>
      <c r="U114" s="12" t="s">
        <v>35</v>
      </c>
      <c r="V114" s="12">
        <v>6.96</v>
      </c>
      <c r="W114" s="12">
        <v>1</v>
      </c>
      <c r="X114" s="12"/>
    </row>
    <row r="115" spans="1:24" ht="15" customHeight="1" x14ac:dyDescent="0.35">
      <c r="A115" s="19">
        <f t="shared" si="1"/>
        <v>111</v>
      </c>
      <c r="B115" s="11">
        <v>1140894888</v>
      </c>
      <c r="C115" s="12" t="s">
        <v>52</v>
      </c>
      <c r="D115" s="12" t="s">
        <v>862</v>
      </c>
      <c r="E115" s="18" t="s">
        <v>27</v>
      </c>
      <c r="F115" s="12" t="s">
        <v>863</v>
      </c>
      <c r="G115" s="12" t="s">
        <v>52</v>
      </c>
      <c r="H115" s="12">
        <v>3045849723</v>
      </c>
      <c r="I115" s="13">
        <v>35660</v>
      </c>
      <c r="J115" s="12">
        <v>1634</v>
      </c>
      <c r="K115" s="12" t="s">
        <v>29</v>
      </c>
      <c r="L115" s="13">
        <v>43819</v>
      </c>
      <c r="M115" s="19">
        <v>828116</v>
      </c>
      <c r="N115" s="12" t="s">
        <v>641</v>
      </c>
      <c r="O115" s="12" t="s">
        <v>41</v>
      </c>
      <c r="P115" s="12" t="s">
        <v>56</v>
      </c>
      <c r="Q115" s="12" t="s">
        <v>685</v>
      </c>
      <c r="R115" s="31" t="s">
        <v>864</v>
      </c>
      <c r="S115" s="12" t="s">
        <v>43</v>
      </c>
      <c r="T115" s="13">
        <v>44001</v>
      </c>
      <c r="U115" s="12"/>
      <c r="V115" s="12">
        <v>6.96</v>
      </c>
      <c r="W115" s="12">
        <v>0</v>
      </c>
      <c r="X115" s="12">
        <f ca="1">+DAYS360(L115,$X$3,0)</f>
        <v>1854</v>
      </c>
    </row>
    <row r="116" spans="1:24" ht="15" customHeight="1" x14ac:dyDescent="0.35">
      <c r="A116" s="19">
        <f t="shared" si="1"/>
        <v>112</v>
      </c>
      <c r="B116" s="11">
        <v>1064113843</v>
      </c>
      <c r="C116" s="12" t="s">
        <v>114</v>
      </c>
      <c r="D116" s="12" t="s">
        <v>398</v>
      </c>
      <c r="E116" s="18" t="s">
        <v>27</v>
      </c>
      <c r="F116" s="12" t="s">
        <v>399</v>
      </c>
      <c r="G116" s="12" t="s">
        <v>114</v>
      </c>
      <c r="H116" s="12">
        <v>3205097266</v>
      </c>
      <c r="I116" s="13">
        <v>34105</v>
      </c>
      <c r="J116" s="12">
        <v>1618</v>
      </c>
      <c r="K116" s="12" t="s">
        <v>118</v>
      </c>
      <c r="L116" s="13">
        <v>43333</v>
      </c>
      <c r="M116" s="19">
        <v>1031800</v>
      </c>
      <c r="N116" s="12" t="s">
        <v>30</v>
      </c>
      <c r="O116" s="12" t="s">
        <v>31</v>
      </c>
      <c r="P116" s="12" t="s">
        <v>225</v>
      </c>
      <c r="Q116" s="12" t="s">
        <v>685</v>
      </c>
      <c r="R116" s="31" t="s">
        <v>865</v>
      </c>
      <c r="S116" s="12" t="s">
        <v>77</v>
      </c>
      <c r="T116" s="13" t="s">
        <v>687</v>
      </c>
      <c r="U116" s="12" t="s">
        <v>35</v>
      </c>
      <c r="V116" s="12">
        <v>6.96</v>
      </c>
      <c r="W116" s="12">
        <v>1</v>
      </c>
      <c r="X116" s="12"/>
    </row>
    <row r="117" spans="1:24" ht="15" customHeight="1" x14ac:dyDescent="0.35">
      <c r="A117" s="19">
        <f t="shared" si="1"/>
        <v>113</v>
      </c>
      <c r="B117" s="11">
        <v>1066000861</v>
      </c>
      <c r="C117" s="12" t="s">
        <v>185</v>
      </c>
      <c r="D117" s="12" t="s">
        <v>866</v>
      </c>
      <c r="E117" s="18" t="s">
        <v>27</v>
      </c>
      <c r="F117" s="12" t="s">
        <v>867</v>
      </c>
      <c r="G117" s="12" t="s">
        <v>185</v>
      </c>
      <c r="H117" s="12">
        <v>3178739310</v>
      </c>
      <c r="I117" s="13">
        <v>35869</v>
      </c>
      <c r="J117" s="12">
        <v>1634</v>
      </c>
      <c r="K117" s="12" t="s">
        <v>29</v>
      </c>
      <c r="L117" s="13">
        <v>43725</v>
      </c>
      <c r="M117" s="19">
        <v>828116</v>
      </c>
      <c r="N117" s="12" t="s">
        <v>618</v>
      </c>
      <c r="O117" s="12" t="s">
        <v>41</v>
      </c>
      <c r="P117" s="12" t="s">
        <v>42</v>
      </c>
      <c r="Q117" s="12" t="s">
        <v>685</v>
      </c>
      <c r="R117" s="31" t="s">
        <v>868</v>
      </c>
      <c r="S117" s="12" t="s">
        <v>43</v>
      </c>
      <c r="T117" s="13">
        <v>43906</v>
      </c>
      <c r="U117" s="12"/>
      <c r="V117" s="12">
        <v>6.96</v>
      </c>
      <c r="W117" s="12">
        <v>0</v>
      </c>
      <c r="X117" s="12">
        <f ca="1">+DAYS360(L117,$X$3,0)</f>
        <v>1947</v>
      </c>
    </row>
    <row r="118" spans="1:24" ht="15" customHeight="1" x14ac:dyDescent="0.35">
      <c r="A118" s="19">
        <f t="shared" si="1"/>
        <v>114</v>
      </c>
      <c r="B118" s="11">
        <v>1119836593</v>
      </c>
      <c r="C118" s="12" t="s">
        <v>25</v>
      </c>
      <c r="D118" s="12" t="s">
        <v>400</v>
      </c>
      <c r="E118" s="18" t="s">
        <v>27</v>
      </c>
      <c r="F118" s="12" t="s">
        <v>401</v>
      </c>
      <c r="G118" s="12" t="s">
        <v>25</v>
      </c>
      <c r="H118" s="12">
        <v>3177524966</v>
      </c>
      <c r="I118" s="13">
        <v>31948</v>
      </c>
      <c r="J118" s="12">
        <v>1634</v>
      </c>
      <c r="K118" s="12" t="s">
        <v>29</v>
      </c>
      <c r="L118" s="13">
        <v>41655</v>
      </c>
      <c r="M118" s="19">
        <v>2337300</v>
      </c>
      <c r="N118" s="12" t="s">
        <v>30</v>
      </c>
      <c r="O118" s="12" t="s">
        <v>62</v>
      </c>
      <c r="P118" s="12" t="s">
        <v>105</v>
      </c>
      <c r="Q118" s="12" t="s">
        <v>685</v>
      </c>
      <c r="R118" s="31" t="s">
        <v>869</v>
      </c>
      <c r="S118" s="12" t="s">
        <v>33</v>
      </c>
      <c r="T118" s="13" t="s">
        <v>687</v>
      </c>
      <c r="U118" s="12" t="s">
        <v>35</v>
      </c>
      <c r="V118" s="12">
        <v>6.96</v>
      </c>
      <c r="W118" s="12">
        <v>1</v>
      </c>
      <c r="X118" s="12"/>
    </row>
    <row r="119" spans="1:24" ht="15" customHeight="1" x14ac:dyDescent="0.35">
      <c r="A119" s="19">
        <f t="shared" si="1"/>
        <v>115</v>
      </c>
      <c r="B119" s="11">
        <v>1042431835</v>
      </c>
      <c r="C119" s="12" t="s">
        <v>47</v>
      </c>
      <c r="D119" s="12" t="s">
        <v>402</v>
      </c>
      <c r="E119" s="18" t="s">
        <v>27</v>
      </c>
      <c r="F119" s="12" t="s">
        <v>403</v>
      </c>
      <c r="G119" s="12" t="s">
        <v>339</v>
      </c>
      <c r="H119" s="12">
        <v>3178724423</v>
      </c>
      <c r="I119" s="13">
        <v>32148</v>
      </c>
      <c r="J119" s="12">
        <v>1634</v>
      </c>
      <c r="K119" s="12" t="s">
        <v>29</v>
      </c>
      <c r="L119" s="13">
        <v>41671</v>
      </c>
      <c r="M119" s="19">
        <v>2337300</v>
      </c>
      <c r="N119" s="12" t="s">
        <v>30</v>
      </c>
      <c r="O119" s="12" t="s">
        <v>31</v>
      </c>
      <c r="P119" s="12" t="s">
        <v>105</v>
      </c>
      <c r="Q119" s="12" t="s">
        <v>685</v>
      </c>
      <c r="R119" s="31" t="s">
        <v>870</v>
      </c>
      <c r="S119" s="12" t="s">
        <v>77</v>
      </c>
      <c r="T119" s="13" t="s">
        <v>687</v>
      </c>
      <c r="U119" s="12" t="s">
        <v>35</v>
      </c>
      <c r="V119" s="12">
        <v>6.96</v>
      </c>
      <c r="W119" s="12">
        <v>1</v>
      </c>
      <c r="X119" s="12"/>
    </row>
    <row r="120" spans="1:24" ht="15" customHeight="1" x14ac:dyDescent="0.35">
      <c r="A120" s="19">
        <f t="shared" si="1"/>
        <v>116</v>
      </c>
      <c r="B120" s="11">
        <v>1140855399</v>
      </c>
      <c r="C120" s="12" t="s">
        <v>52</v>
      </c>
      <c r="D120" s="12" t="s">
        <v>404</v>
      </c>
      <c r="E120" s="18" t="s">
        <v>66</v>
      </c>
      <c r="F120" s="12" t="s">
        <v>871</v>
      </c>
      <c r="G120" s="12" t="s">
        <v>52</v>
      </c>
      <c r="H120" s="12">
        <v>3122270824</v>
      </c>
      <c r="I120" s="13">
        <v>33896</v>
      </c>
      <c r="J120" s="12">
        <v>1692</v>
      </c>
      <c r="K120" s="12" t="s">
        <v>48</v>
      </c>
      <c r="L120" s="13">
        <v>43284</v>
      </c>
      <c r="M120" s="19">
        <v>980200</v>
      </c>
      <c r="N120" s="12" t="s">
        <v>69</v>
      </c>
      <c r="O120" s="12" t="s">
        <v>62</v>
      </c>
      <c r="P120" s="12" t="s">
        <v>406</v>
      </c>
      <c r="Q120" s="12" t="s">
        <v>685</v>
      </c>
      <c r="R120" s="31" t="s">
        <v>872</v>
      </c>
      <c r="S120" s="12" t="s">
        <v>51</v>
      </c>
      <c r="T120" s="13" t="s">
        <v>687</v>
      </c>
      <c r="U120" s="12" t="s">
        <v>35</v>
      </c>
      <c r="V120" s="12">
        <v>4.3499999999999996</v>
      </c>
      <c r="W120" s="12">
        <v>0</v>
      </c>
      <c r="X120" s="12"/>
    </row>
    <row r="121" spans="1:24" ht="15" customHeight="1" x14ac:dyDescent="0.35">
      <c r="A121" s="19">
        <f t="shared" si="1"/>
        <v>117</v>
      </c>
      <c r="B121" s="11">
        <v>72260524</v>
      </c>
      <c r="C121" s="12" t="s">
        <v>52</v>
      </c>
      <c r="D121" s="12" t="s">
        <v>407</v>
      </c>
      <c r="E121" s="18" t="s">
        <v>27</v>
      </c>
      <c r="F121" s="12" t="s">
        <v>408</v>
      </c>
      <c r="G121" s="12" t="s">
        <v>234</v>
      </c>
      <c r="H121" s="12">
        <v>3564957</v>
      </c>
      <c r="I121" s="13">
        <v>29011</v>
      </c>
      <c r="J121" s="12">
        <v>169701</v>
      </c>
      <c r="K121" s="12" t="s">
        <v>873</v>
      </c>
      <c r="L121" s="13">
        <v>41791</v>
      </c>
      <c r="M121" s="19">
        <v>14961100</v>
      </c>
      <c r="N121" s="12" t="s">
        <v>75</v>
      </c>
      <c r="O121" s="12" t="s">
        <v>119</v>
      </c>
      <c r="P121" s="12" t="s">
        <v>410</v>
      </c>
      <c r="Q121" s="12" t="s">
        <v>685</v>
      </c>
      <c r="R121" s="31" t="s">
        <v>874</v>
      </c>
      <c r="S121" s="12" t="s">
        <v>51</v>
      </c>
      <c r="T121" s="13" t="s">
        <v>687</v>
      </c>
      <c r="U121" s="12" t="s">
        <v>35</v>
      </c>
      <c r="V121" s="12">
        <v>6.96</v>
      </c>
      <c r="W121" s="12">
        <v>0</v>
      </c>
      <c r="X121" s="12"/>
    </row>
    <row r="122" spans="1:24" ht="15" customHeight="1" x14ac:dyDescent="0.35">
      <c r="A122" s="19">
        <f t="shared" si="1"/>
        <v>118</v>
      </c>
      <c r="B122" s="11">
        <v>72339999</v>
      </c>
      <c r="C122" s="12" t="s">
        <v>52</v>
      </c>
      <c r="D122" s="12" t="s">
        <v>411</v>
      </c>
      <c r="E122" s="18" t="s">
        <v>27</v>
      </c>
      <c r="F122" s="12" t="s">
        <v>412</v>
      </c>
      <c r="G122" s="12" t="s">
        <v>74</v>
      </c>
      <c r="H122" s="12">
        <v>3103563595</v>
      </c>
      <c r="I122" s="13">
        <v>31051</v>
      </c>
      <c r="J122" s="27">
        <v>1634</v>
      </c>
      <c r="K122" s="27" t="s">
        <v>29</v>
      </c>
      <c r="L122" s="13">
        <v>42188</v>
      </c>
      <c r="M122" s="19">
        <v>4812900</v>
      </c>
      <c r="N122" s="12" t="s">
        <v>30</v>
      </c>
      <c r="O122" s="12" t="s">
        <v>62</v>
      </c>
      <c r="P122" s="12" t="s">
        <v>82</v>
      </c>
      <c r="Q122" s="12" t="s">
        <v>685</v>
      </c>
      <c r="R122" s="31" t="s">
        <v>875</v>
      </c>
      <c r="S122" s="12" t="s">
        <v>77</v>
      </c>
      <c r="T122" s="13" t="s">
        <v>687</v>
      </c>
      <c r="U122" s="12" t="s">
        <v>35</v>
      </c>
      <c r="V122" s="12">
        <v>6.96</v>
      </c>
      <c r="W122" s="12">
        <v>0</v>
      </c>
      <c r="X122" s="12"/>
    </row>
    <row r="123" spans="1:24" ht="15" customHeight="1" x14ac:dyDescent="0.35">
      <c r="A123" s="19">
        <f t="shared" si="1"/>
        <v>119</v>
      </c>
      <c r="B123" s="11">
        <v>36574021</v>
      </c>
      <c r="C123" s="12" t="s">
        <v>114</v>
      </c>
      <c r="D123" s="12" t="s">
        <v>413</v>
      </c>
      <c r="E123" s="18" t="s">
        <v>66</v>
      </c>
      <c r="F123" s="12" t="s">
        <v>414</v>
      </c>
      <c r="G123" s="12" t="s">
        <v>185</v>
      </c>
      <c r="H123" s="12">
        <v>3114202281</v>
      </c>
      <c r="I123" s="13">
        <v>31182</v>
      </c>
      <c r="J123" s="12">
        <v>1634</v>
      </c>
      <c r="K123" s="12" t="s">
        <v>29</v>
      </c>
      <c r="L123" s="13">
        <v>41655</v>
      </c>
      <c r="M123" s="19">
        <v>2120000</v>
      </c>
      <c r="N123" s="12" t="s">
        <v>30</v>
      </c>
      <c r="O123" s="12" t="s">
        <v>62</v>
      </c>
      <c r="P123" s="12" t="s">
        <v>235</v>
      </c>
      <c r="Q123" s="12" t="s">
        <v>685</v>
      </c>
      <c r="R123" s="31" t="s">
        <v>876</v>
      </c>
      <c r="S123" s="12" t="s">
        <v>51</v>
      </c>
      <c r="T123" s="13" t="s">
        <v>687</v>
      </c>
      <c r="U123" s="12" t="s">
        <v>35</v>
      </c>
      <c r="V123" s="12">
        <v>6.96</v>
      </c>
      <c r="W123" s="12">
        <v>0</v>
      </c>
      <c r="X123" s="12"/>
    </row>
    <row r="124" spans="1:24" ht="15" customHeight="1" x14ac:dyDescent="0.35">
      <c r="A124" s="19">
        <f t="shared" si="1"/>
        <v>120</v>
      </c>
      <c r="B124" s="11">
        <v>84103870</v>
      </c>
      <c r="C124" s="12" t="s">
        <v>221</v>
      </c>
      <c r="D124" s="12" t="s">
        <v>415</v>
      </c>
      <c r="E124" s="18" t="s">
        <v>27</v>
      </c>
      <c r="F124" s="12" t="s">
        <v>416</v>
      </c>
      <c r="G124" s="12" t="s">
        <v>102</v>
      </c>
      <c r="H124" s="12">
        <v>3188676733</v>
      </c>
      <c r="I124" s="13">
        <v>26893</v>
      </c>
      <c r="J124" s="12">
        <v>1634</v>
      </c>
      <c r="K124" s="12" t="s">
        <v>29</v>
      </c>
      <c r="L124" s="13">
        <v>41655</v>
      </c>
      <c r="M124" s="19">
        <v>2337300</v>
      </c>
      <c r="N124" s="12" t="s">
        <v>75</v>
      </c>
      <c r="O124" s="12" t="s">
        <v>31</v>
      </c>
      <c r="P124" s="12" t="s">
        <v>105</v>
      </c>
      <c r="Q124" s="12" t="s">
        <v>722</v>
      </c>
      <c r="R124" s="31" t="s">
        <v>877</v>
      </c>
      <c r="S124" s="12" t="s">
        <v>33</v>
      </c>
      <c r="T124" s="13" t="s">
        <v>687</v>
      </c>
      <c r="U124" s="12" t="s">
        <v>35</v>
      </c>
      <c r="V124" s="12">
        <v>6.96</v>
      </c>
      <c r="W124" s="12">
        <v>1</v>
      </c>
      <c r="X124" s="12"/>
    </row>
    <row r="125" spans="1:24" ht="15" customHeight="1" x14ac:dyDescent="0.35">
      <c r="A125" s="19">
        <f t="shared" si="1"/>
        <v>121</v>
      </c>
      <c r="B125" s="11">
        <v>1065996191</v>
      </c>
      <c r="C125" s="12" t="s">
        <v>185</v>
      </c>
      <c r="D125" s="12" t="s">
        <v>417</v>
      </c>
      <c r="E125" s="18" t="s">
        <v>27</v>
      </c>
      <c r="F125" s="12" t="s">
        <v>878</v>
      </c>
      <c r="G125" s="12" t="s">
        <v>185</v>
      </c>
      <c r="H125" s="12">
        <v>3002706427</v>
      </c>
      <c r="I125" s="13">
        <v>34055</v>
      </c>
      <c r="J125" s="12">
        <v>1638</v>
      </c>
      <c r="K125" s="12" t="s">
        <v>99</v>
      </c>
      <c r="L125" s="13">
        <v>43333</v>
      </c>
      <c r="M125" s="19">
        <v>1075100</v>
      </c>
      <c r="N125" s="12" t="s">
        <v>115</v>
      </c>
      <c r="O125" s="12" t="s">
        <v>31</v>
      </c>
      <c r="P125" s="12" t="s">
        <v>204</v>
      </c>
      <c r="Q125" s="12" t="s">
        <v>685</v>
      </c>
      <c r="R125" s="31" t="s">
        <v>879</v>
      </c>
      <c r="S125" s="12" t="s">
        <v>77</v>
      </c>
      <c r="T125" s="13" t="s">
        <v>687</v>
      </c>
      <c r="U125" s="12" t="s">
        <v>35</v>
      </c>
      <c r="V125" s="12">
        <v>6.96</v>
      </c>
      <c r="W125" s="12">
        <v>1</v>
      </c>
      <c r="X125" s="12"/>
    </row>
    <row r="126" spans="1:24" ht="15" customHeight="1" x14ac:dyDescent="0.35">
      <c r="A126" s="19">
        <f t="shared" si="1"/>
        <v>122</v>
      </c>
      <c r="B126" s="11">
        <v>52719820</v>
      </c>
      <c r="C126" s="12" t="s">
        <v>79</v>
      </c>
      <c r="D126" s="12" t="s">
        <v>419</v>
      </c>
      <c r="E126" s="18" t="s">
        <v>66</v>
      </c>
      <c r="F126" s="12" t="s">
        <v>420</v>
      </c>
      <c r="G126" s="12" t="s">
        <v>114</v>
      </c>
      <c r="H126" s="12">
        <v>3135403666</v>
      </c>
      <c r="I126" s="13">
        <v>28117</v>
      </c>
      <c r="J126" s="12">
        <v>1614</v>
      </c>
      <c r="K126" s="12" t="s">
        <v>55</v>
      </c>
      <c r="L126" s="13">
        <v>40072</v>
      </c>
      <c r="M126" s="19">
        <v>3257500</v>
      </c>
      <c r="N126" s="12" t="s">
        <v>30</v>
      </c>
      <c r="O126" s="12" t="s">
        <v>119</v>
      </c>
      <c r="P126" s="12" t="s">
        <v>101</v>
      </c>
      <c r="Q126" s="12" t="s">
        <v>685</v>
      </c>
      <c r="R126" s="31" t="s">
        <v>880</v>
      </c>
      <c r="S126" s="12" t="s">
        <v>77</v>
      </c>
      <c r="T126" s="13" t="s">
        <v>687</v>
      </c>
      <c r="U126" s="12" t="s">
        <v>120</v>
      </c>
      <c r="V126" s="12">
        <v>6.96</v>
      </c>
      <c r="W126" s="12">
        <v>0</v>
      </c>
      <c r="X126" s="12"/>
    </row>
    <row r="127" spans="1:24" ht="15" customHeight="1" x14ac:dyDescent="0.35">
      <c r="A127" s="19">
        <f t="shared" si="1"/>
        <v>123</v>
      </c>
      <c r="B127" s="11">
        <v>72225413</v>
      </c>
      <c r="C127" s="12" t="s">
        <v>52</v>
      </c>
      <c r="D127" s="12" t="s">
        <v>421</v>
      </c>
      <c r="E127" s="18" t="s">
        <v>27</v>
      </c>
      <c r="F127" s="12" t="s">
        <v>422</v>
      </c>
      <c r="G127" s="12" t="s">
        <v>96</v>
      </c>
      <c r="H127" s="12">
        <v>3166287708</v>
      </c>
      <c r="I127" s="13">
        <v>28076</v>
      </c>
      <c r="J127" s="12">
        <v>1618</v>
      </c>
      <c r="K127" s="12" t="s">
        <v>118</v>
      </c>
      <c r="L127" s="13">
        <v>40760</v>
      </c>
      <c r="M127" s="19">
        <v>8254400</v>
      </c>
      <c r="N127" s="12" t="s">
        <v>49</v>
      </c>
      <c r="O127" s="12" t="s">
        <v>31</v>
      </c>
      <c r="P127" s="12" t="s">
        <v>292</v>
      </c>
      <c r="Q127" s="12" t="s">
        <v>685</v>
      </c>
      <c r="R127" s="31" t="s">
        <v>881</v>
      </c>
      <c r="S127" s="12" t="s">
        <v>51</v>
      </c>
      <c r="T127" s="13" t="s">
        <v>687</v>
      </c>
      <c r="U127" s="12" t="s">
        <v>35</v>
      </c>
      <c r="V127" s="12">
        <v>6.96</v>
      </c>
      <c r="W127" s="12">
        <v>0</v>
      </c>
      <c r="X127" s="12"/>
    </row>
    <row r="128" spans="1:24" ht="15" customHeight="1" x14ac:dyDescent="0.35">
      <c r="A128" s="19">
        <f t="shared" si="1"/>
        <v>124</v>
      </c>
      <c r="B128" s="11">
        <v>1065998882</v>
      </c>
      <c r="C128" s="12" t="s">
        <v>185</v>
      </c>
      <c r="D128" s="12" t="s">
        <v>423</v>
      </c>
      <c r="E128" s="18" t="s">
        <v>27</v>
      </c>
      <c r="F128" s="12" t="s">
        <v>424</v>
      </c>
      <c r="G128" s="12" t="s">
        <v>185</v>
      </c>
      <c r="H128" s="12">
        <v>3186428222</v>
      </c>
      <c r="I128" s="13">
        <v>35007</v>
      </c>
      <c r="J128" s="12">
        <v>1634</v>
      </c>
      <c r="K128" s="12" t="s">
        <v>29</v>
      </c>
      <c r="L128" s="13">
        <v>43105</v>
      </c>
      <c r="M128" s="19">
        <v>1259000</v>
      </c>
      <c r="N128" s="12" t="s">
        <v>30</v>
      </c>
      <c r="O128" s="12" t="s">
        <v>31</v>
      </c>
      <c r="P128" s="12" t="s">
        <v>88</v>
      </c>
      <c r="Q128" s="12" t="s">
        <v>685</v>
      </c>
      <c r="R128" s="31" t="s">
        <v>882</v>
      </c>
      <c r="S128" s="12" t="s">
        <v>77</v>
      </c>
      <c r="T128" s="13" t="s">
        <v>687</v>
      </c>
      <c r="U128" s="12" t="s">
        <v>35</v>
      </c>
      <c r="V128" s="12">
        <v>6.96</v>
      </c>
      <c r="W128" s="12">
        <v>1</v>
      </c>
      <c r="X128" s="12"/>
    </row>
    <row r="129" spans="1:24" ht="15" customHeight="1" x14ac:dyDescent="0.35">
      <c r="A129" s="19">
        <f t="shared" si="1"/>
        <v>125</v>
      </c>
      <c r="B129" s="11">
        <v>1064115089</v>
      </c>
      <c r="C129" s="12" t="s">
        <v>114</v>
      </c>
      <c r="D129" s="12" t="s">
        <v>426</v>
      </c>
      <c r="E129" s="18" t="s">
        <v>27</v>
      </c>
      <c r="F129" s="12" t="s">
        <v>883</v>
      </c>
      <c r="G129" s="12" t="s">
        <v>114</v>
      </c>
      <c r="H129" s="12">
        <v>3126370015</v>
      </c>
      <c r="I129" s="13">
        <v>34367</v>
      </c>
      <c r="J129" s="12">
        <v>1618</v>
      </c>
      <c r="K129" s="12" t="s">
        <v>118</v>
      </c>
      <c r="L129" s="13">
        <v>43186</v>
      </c>
      <c r="M129" s="19">
        <v>1107700</v>
      </c>
      <c r="N129" s="12" t="s">
        <v>30</v>
      </c>
      <c r="O129" s="12" t="s">
        <v>31</v>
      </c>
      <c r="P129" s="12" t="s">
        <v>228</v>
      </c>
      <c r="Q129" s="12" t="s">
        <v>685</v>
      </c>
      <c r="R129" s="31" t="s">
        <v>884</v>
      </c>
      <c r="S129" s="12" t="s">
        <v>77</v>
      </c>
      <c r="T129" s="13" t="s">
        <v>687</v>
      </c>
      <c r="U129" s="12" t="s">
        <v>35</v>
      </c>
      <c r="V129" s="12">
        <v>6.96</v>
      </c>
      <c r="W129" s="12">
        <v>1</v>
      </c>
      <c r="X129" s="12"/>
    </row>
    <row r="130" spans="1:24" ht="15" customHeight="1" x14ac:dyDescent="0.35">
      <c r="A130" s="19">
        <f t="shared" si="1"/>
        <v>126</v>
      </c>
      <c r="B130" s="11">
        <v>1064793358</v>
      </c>
      <c r="C130" s="12" t="s">
        <v>111</v>
      </c>
      <c r="D130" s="12" t="s">
        <v>427</v>
      </c>
      <c r="E130" s="18" t="s">
        <v>27</v>
      </c>
      <c r="F130" s="12" t="s">
        <v>428</v>
      </c>
      <c r="G130" s="12" t="s">
        <v>111</v>
      </c>
      <c r="H130" s="12">
        <v>3175762336</v>
      </c>
      <c r="I130" s="13">
        <v>33130</v>
      </c>
      <c r="J130" s="12">
        <v>1634</v>
      </c>
      <c r="K130" s="12" t="s">
        <v>29</v>
      </c>
      <c r="L130" s="13">
        <v>41671</v>
      </c>
      <c r="M130" s="19">
        <v>2337300</v>
      </c>
      <c r="N130" s="12" t="s">
        <v>30</v>
      </c>
      <c r="O130" s="12" t="s">
        <v>31</v>
      </c>
      <c r="P130" s="12" t="s">
        <v>105</v>
      </c>
      <c r="Q130" s="12" t="s">
        <v>685</v>
      </c>
      <c r="R130" s="31" t="s">
        <v>885</v>
      </c>
      <c r="S130" s="12" t="s">
        <v>77</v>
      </c>
      <c r="T130" s="13" t="s">
        <v>687</v>
      </c>
      <c r="U130" s="12" t="s">
        <v>78</v>
      </c>
      <c r="V130" s="12">
        <v>6.96</v>
      </c>
      <c r="W130" s="12">
        <v>1</v>
      </c>
      <c r="X130" s="12"/>
    </row>
    <row r="131" spans="1:24" ht="15" customHeight="1" x14ac:dyDescent="0.35">
      <c r="A131" s="19">
        <f t="shared" si="1"/>
        <v>127</v>
      </c>
      <c r="B131" s="11">
        <v>1120743310</v>
      </c>
      <c r="C131" s="12" t="s">
        <v>301</v>
      </c>
      <c r="D131" s="12" t="s">
        <v>429</v>
      </c>
      <c r="E131" s="18" t="s">
        <v>27</v>
      </c>
      <c r="F131" s="12" t="s">
        <v>430</v>
      </c>
      <c r="G131" s="12" t="s">
        <v>301</v>
      </c>
      <c r="H131" s="12">
        <v>31636000473</v>
      </c>
      <c r="I131" s="13">
        <v>32781</v>
      </c>
      <c r="J131" s="12">
        <v>1634</v>
      </c>
      <c r="K131" s="12" t="s">
        <v>29</v>
      </c>
      <c r="L131" s="13">
        <v>41655</v>
      </c>
      <c r="M131" s="19">
        <v>2337300</v>
      </c>
      <c r="N131" s="12" t="s">
        <v>75</v>
      </c>
      <c r="O131" s="12" t="s">
        <v>31</v>
      </c>
      <c r="P131" s="12" t="s">
        <v>105</v>
      </c>
      <c r="Q131" s="12" t="s">
        <v>685</v>
      </c>
      <c r="R131" s="31" t="s">
        <v>886</v>
      </c>
      <c r="S131" s="12" t="s">
        <v>33</v>
      </c>
      <c r="T131" s="13" t="s">
        <v>687</v>
      </c>
      <c r="U131" s="12" t="s">
        <v>35</v>
      </c>
      <c r="V131" s="12">
        <v>6.96</v>
      </c>
      <c r="W131" s="12">
        <v>1</v>
      </c>
      <c r="X131" s="12"/>
    </row>
    <row r="132" spans="1:24" ht="15" customHeight="1" x14ac:dyDescent="0.35">
      <c r="A132" s="19">
        <f t="shared" si="1"/>
        <v>128</v>
      </c>
      <c r="B132" s="11">
        <v>1064112614</v>
      </c>
      <c r="C132" s="12" t="s">
        <v>114</v>
      </c>
      <c r="D132" s="12" t="s">
        <v>887</v>
      </c>
      <c r="E132" s="18" t="s">
        <v>27</v>
      </c>
      <c r="F132" s="12" t="s">
        <v>888</v>
      </c>
      <c r="G132" s="12" t="s">
        <v>114</v>
      </c>
      <c r="H132" s="12">
        <v>3215563955</v>
      </c>
      <c r="I132" s="13">
        <v>33695</v>
      </c>
      <c r="J132" s="12">
        <v>1634</v>
      </c>
      <c r="K132" s="12" t="s">
        <v>29</v>
      </c>
      <c r="L132" s="13">
        <v>43661</v>
      </c>
      <c r="M132" s="19">
        <v>828116</v>
      </c>
      <c r="N132" s="12" t="s">
        <v>30</v>
      </c>
      <c r="O132" s="12" t="s">
        <v>41</v>
      </c>
      <c r="P132" s="12" t="s">
        <v>42</v>
      </c>
      <c r="Q132" s="12" t="s">
        <v>685</v>
      </c>
      <c r="R132" s="31" t="s">
        <v>889</v>
      </c>
      <c r="S132" s="12" t="s">
        <v>43</v>
      </c>
      <c r="T132" s="13">
        <v>43844</v>
      </c>
      <c r="U132" s="12"/>
      <c r="V132" s="12">
        <v>6.96</v>
      </c>
      <c r="W132" s="12">
        <v>0</v>
      </c>
      <c r="X132" s="12">
        <f ca="1">+DAYS360(L132,$X$3,0)</f>
        <v>2009</v>
      </c>
    </row>
    <row r="133" spans="1:24" ht="15" customHeight="1" x14ac:dyDescent="0.35">
      <c r="A133" s="19">
        <f t="shared" si="1"/>
        <v>129</v>
      </c>
      <c r="B133" s="11">
        <v>72045393</v>
      </c>
      <c r="C133" s="12" t="s">
        <v>44</v>
      </c>
      <c r="D133" s="12" t="s">
        <v>431</v>
      </c>
      <c r="E133" s="18" t="s">
        <v>27</v>
      </c>
      <c r="F133" s="12" t="s">
        <v>432</v>
      </c>
      <c r="G133" s="12" t="s">
        <v>47</v>
      </c>
      <c r="H133" s="12">
        <v>3004875075</v>
      </c>
      <c r="I133" s="13">
        <v>25941</v>
      </c>
      <c r="J133" s="12">
        <v>1693</v>
      </c>
      <c r="K133" s="12" t="s">
        <v>175</v>
      </c>
      <c r="L133" s="13">
        <v>40725</v>
      </c>
      <c r="M133" s="19">
        <v>1547700</v>
      </c>
      <c r="N133" s="12" t="s">
        <v>61</v>
      </c>
      <c r="O133" s="12" t="s">
        <v>62</v>
      </c>
      <c r="P133" s="12" t="s">
        <v>433</v>
      </c>
      <c r="Q133" s="12" t="s">
        <v>685</v>
      </c>
      <c r="R133" s="31" t="s">
        <v>890</v>
      </c>
      <c r="S133" s="12" t="s">
        <v>51</v>
      </c>
      <c r="T133" s="13" t="s">
        <v>687</v>
      </c>
      <c r="U133" s="12" t="s">
        <v>120</v>
      </c>
      <c r="V133" s="12">
        <v>4.3499999999999996</v>
      </c>
      <c r="W133" s="12">
        <v>0</v>
      </c>
      <c r="X133" s="12"/>
    </row>
    <row r="134" spans="1:24" ht="15" customHeight="1" x14ac:dyDescent="0.35">
      <c r="A134" s="19">
        <f t="shared" ref="A134:A197" si="2">+A133+1</f>
        <v>130</v>
      </c>
      <c r="B134" s="11">
        <v>1065882983</v>
      </c>
      <c r="C134" s="12" t="s">
        <v>194</v>
      </c>
      <c r="D134" s="12" t="s">
        <v>434</v>
      </c>
      <c r="E134" s="18" t="s">
        <v>27</v>
      </c>
      <c r="F134" s="12" t="s">
        <v>435</v>
      </c>
      <c r="G134" s="12" t="s">
        <v>194</v>
      </c>
      <c r="H134" s="12">
        <v>3166172906</v>
      </c>
      <c r="I134" s="13">
        <v>33066</v>
      </c>
      <c r="J134" s="12">
        <v>1618</v>
      </c>
      <c r="K134" s="12" t="s">
        <v>118</v>
      </c>
      <c r="L134" s="13">
        <v>41106</v>
      </c>
      <c r="M134" s="19">
        <v>2930600</v>
      </c>
      <c r="N134" s="12" t="s">
        <v>49</v>
      </c>
      <c r="O134" s="12" t="s">
        <v>31</v>
      </c>
      <c r="P134" s="12" t="s">
        <v>800</v>
      </c>
      <c r="Q134" s="12" t="s">
        <v>685</v>
      </c>
      <c r="R134" s="31" t="s">
        <v>891</v>
      </c>
      <c r="S134" s="12" t="s">
        <v>77</v>
      </c>
      <c r="T134" s="13" t="s">
        <v>687</v>
      </c>
      <c r="U134" s="12" t="s">
        <v>35</v>
      </c>
      <c r="V134" s="12">
        <v>6.96</v>
      </c>
      <c r="W134" s="12">
        <v>0</v>
      </c>
      <c r="X134" s="12"/>
    </row>
    <row r="135" spans="1:24" ht="15" customHeight="1" x14ac:dyDescent="0.35">
      <c r="A135" s="19">
        <f t="shared" si="2"/>
        <v>131</v>
      </c>
      <c r="B135" s="11">
        <v>1101684200</v>
      </c>
      <c r="C135" s="12" t="s">
        <v>436</v>
      </c>
      <c r="D135" s="12" t="s">
        <v>437</v>
      </c>
      <c r="E135" s="18" t="s">
        <v>27</v>
      </c>
      <c r="F135" s="12" t="s">
        <v>438</v>
      </c>
      <c r="G135" s="12" t="s">
        <v>439</v>
      </c>
      <c r="H135" s="12">
        <v>31636000473</v>
      </c>
      <c r="I135" s="13">
        <v>31943</v>
      </c>
      <c r="J135" s="12">
        <v>1634</v>
      </c>
      <c r="K135" s="12" t="s">
        <v>29</v>
      </c>
      <c r="L135" s="13">
        <v>41671</v>
      </c>
      <c r="M135" s="19">
        <v>2337300</v>
      </c>
      <c r="N135" s="12" t="s">
        <v>152</v>
      </c>
      <c r="O135" s="12" t="s">
        <v>62</v>
      </c>
      <c r="P135" s="12" t="s">
        <v>105</v>
      </c>
      <c r="Q135" s="12" t="s">
        <v>685</v>
      </c>
      <c r="R135" s="31" t="s">
        <v>892</v>
      </c>
      <c r="S135" s="12" t="s">
        <v>77</v>
      </c>
      <c r="T135" s="13" t="s">
        <v>687</v>
      </c>
      <c r="U135" s="12" t="s">
        <v>35</v>
      </c>
      <c r="V135" s="12">
        <v>6.96</v>
      </c>
      <c r="W135" s="12">
        <v>1</v>
      </c>
      <c r="X135" s="12"/>
    </row>
    <row r="136" spans="1:24" ht="15" customHeight="1" x14ac:dyDescent="0.35">
      <c r="A136" s="19">
        <f t="shared" si="2"/>
        <v>132</v>
      </c>
      <c r="B136" s="11">
        <v>72178303</v>
      </c>
      <c r="C136" s="12" t="s">
        <v>893</v>
      </c>
      <c r="D136" s="12" t="s">
        <v>441</v>
      </c>
      <c r="E136" s="18" t="s">
        <v>27</v>
      </c>
      <c r="F136" s="12" t="s">
        <v>442</v>
      </c>
      <c r="G136" s="12" t="s">
        <v>47</v>
      </c>
      <c r="H136" s="12">
        <v>3205480783</v>
      </c>
      <c r="I136" s="13">
        <v>25960</v>
      </c>
      <c r="J136" s="12">
        <v>167001</v>
      </c>
      <c r="K136" s="12" t="s">
        <v>197</v>
      </c>
      <c r="L136" s="13">
        <v>40448</v>
      </c>
      <c r="M136" s="19">
        <v>3676100</v>
      </c>
      <c r="N136" s="12" t="s">
        <v>69</v>
      </c>
      <c r="O136" s="12" t="s">
        <v>31</v>
      </c>
      <c r="P136" s="12" t="s">
        <v>82</v>
      </c>
      <c r="Q136" s="12" t="s">
        <v>722</v>
      </c>
      <c r="R136" s="31" t="s">
        <v>894</v>
      </c>
      <c r="S136" s="12" t="s">
        <v>51</v>
      </c>
      <c r="T136" s="13" t="s">
        <v>687</v>
      </c>
      <c r="U136" s="12" t="s">
        <v>35</v>
      </c>
      <c r="V136" s="12">
        <v>6.96</v>
      </c>
      <c r="W136" s="12">
        <v>0</v>
      </c>
      <c r="X136" s="12"/>
    </row>
    <row r="137" spans="1:24" ht="15" customHeight="1" x14ac:dyDescent="0.35">
      <c r="A137" s="19">
        <f t="shared" si="2"/>
        <v>133</v>
      </c>
      <c r="B137" s="11">
        <v>77000229</v>
      </c>
      <c r="C137" s="12" t="s">
        <v>185</v>
      </c>
      <c r="D137" s="12" t="s">
        <v>443</v>
      </c>
      <c r="E137" s="18" t="s">
        <v>27</v>
      </c>
      <c r="F137" s="12" t="s">
        <v>444</v>
      </c>
      <c r="G137" s="12" t="s">
        <v>185</v>
      </c>
      <c r="H137" s="12">
        <v>3165072619</v>
      </c>
      <c r="I137" s="13">
        <v>30826</v>
      </c>
      <c r="J137" s="12">
        <v>1634</v>
      </c>
      <c r="K137" s="12" t="s">
        <v>29</v>
      </c>
      <c r="L137" s="13">
        <v>41671</v>
      </c>
      <c r="M137" s="19">
        <v>2193200</v>
      </c>
      <c r="N137" s="12" t="s">
        <v>75</v>
      </c>
      <c r="O137" s="12" t="s">
        <v>31</v>
      </c>
      <c r="P137" s="12" t="s">
        <v>125</v>
      </c>
      <c r="Q137" s="12" t="s">
        <v>685</v>
      </c>
      <c r="R137" s="31" t="s">
        <v>895</v>
      </c>
      <c r="S137" s="12" t="s">
        <v>77</v>
      </c>
      <c r="T137" s="13" t="s">
        <v>687</v>
      </c>
      <c r="U137" s="12" t="s">
        <v>35</v>
      </c>
      <c r="V137" s="12">
        <v>6.96</v>
      </c>
      <c r="W137" s="12">
        <v>1</v>
      </c>
      <c r="X137" s="12"/>
    </row>
    <row r="138" spans="1:24" ht="15" customHeight="1" x14ac:dyDescent="0.35">
      <c r="A138" s="19">
        <f t="shared" si="2"/>
        <v>134</v>
      </c>
      <c r="B138" s="11">
        <v>1064111875</v>
      </c>
      <c r="C138" s="12" t="s">
        <v>114</v>
      </c>
      <c r="D138" s="12" t="s">
        <v>445</v>
      </c>
      <c r="E138" s="18" t="s">
        <v>27</v>
      </c>
      <c r="F138" s="12" t="s">
        <v>278</v>
      </c>
      <c r="G138" s="12" t="s">
        <v>114</v>
      </c>
      <c r="H138" s="12">
        <v>3225197557</v>
      </c>
      <c r="I138" s="13">
        <v>33211</v>
      </c>
      <c r="J138" s="12">
        <v>1614</v>
      </c>
      <c r="K138" s="12" t="s">
        <v>55</v>
      </c>
      <c r="L138" s="13">
        <v>42385</v>
      </c>
      <c r="M138" s="19">
        <v>1399100</v>
      </c>
      <c r="N138" s="12" t="s">
        <v>30</v>
      </c>
      <c r="O138" s="12" t="s">
        <v>100</v>
      </c>
      <c r="P138" s="12" t="s">
        <v>228</v>
      </c>
      <c r="Q138" s="12" t="s">
        <v>685</v>
      </c>
      <c r="R138" s="31" t="s">
        <v>896</v>
      </c>
      <c r="S138" s="12" t="s">
        <v>77</v>
      </c>
      <c r="T138" s="13" t="s">
        <v>687</v>
      </c>
      <c r="U138" s="12" t="s">
        <v>35</v>
      </c>
      <c r="V138" s="12">
        <v>6.96</v>
      </c>
      <c r="W138" s="12">
        <v>1</v>
      </c>
      <c r="X138" s="12"/>
    </row>
    <row r="139" spans="1:24" ht="15" customHeight="1" x14ac:dyDescent="0.35">
      <c r="A139" s="19">
        <f t="shared" si="2"/>
        <v>135</v>
      </c>
      <c r="B139" s="11">
        <v>1067721754</v>
      </c>
      <c r="C139" s="12" t="s">
        <v>439</v>
      </c>
      <c r="D139" s="12" t="s">
        <v>447</v>
      </c>
      <c r="E139" s="18" t="s">
        <v>27</v>
      </c>
      <c r="F139" s="12" t="s">
        <v>897</v>
      </c>
      <c r="G139" s="12" t="s">
        <v>439</v>
      </c>
      <c r="H139" s="12">
        <v>3014705576</v>
      </c>
      <c r="I139" s="13">
        <v>33514</v>
      </c>
      <c r="J139" s="12">
        <v>1638</v>
      </c>
      <c r="K139" s="12" t="s">
        <v>99</v>
      </c>
      <c r="L139" s="13">
        <v>43405</v>
      </c>
      <c r="M139" s="19">
        <v>1075300</v>
      </c>
      <c r="N139" s="12" t="s">
        <v>279</v>
      </c>
      <c r="O139" s="12" t="s">
        <v>100</v>
      </c>
      <c r="P139" s="12" t="s">
        <v>204</v>
      </c>
      <c r="Q139" s="12" t="s">
        <v>685</v>
      </c>
      <c r="R139" s="31" t="s">
        <v>898</v>
      </c>
      <c r="S139" s="12" t="s">
        <v>77</v>
      </c>
      <c r="T139" s="13" t="s">
        <v>687</v>
      </c>
      <c r="U139" s="12" t="s">
        <v>35</v>
      </c>
      <c r="V139" s="12">
        <v>6.96</v>
      </c>
      <c r="W139" s="12">
        <v>1</v>
      </c>
      <c r="X139" s="12"/>
    </row>
    <row r="140" spans="1:24" ht="15" customHeight="1" x14ac:dyDescent="0.35">
      <c r="A140" s="19">
        <f t="shared" si="2"/>
        <v>136</v>
      </c>
      <c r="B140" s="11">
        <v>12523307</v>
      </c>
      <c r="C140" s="12" t="s">
        <v>114</v>
      </c>
      <c r="D140" s="12" t="s">
        <v>449</v>
      </c>
      <c r="E140" s="18" t="s">
        <v>27</v>
      </c>
      <c r="F140" s="12" t="s">
        <v>450</v>
      </c>
      <c r="G140" s="12" t="s">
        <v>114</v>
      </c>
      <c r="H140" s="12">
        <v>3126106260</v>
      </c>
      <c r="I140" s="13">
        <v>28070</v>
      </c>
      <c r="J140" s="12">
        <v>1614</v>
      </c>
      <c r="K140" s="12" t="s">
        <v>55</v>
      </c>
      <c r="L140" s="13">
        <v>42110</v>
      </c>
      <c r="M140" s="19">
        <v>1399100</v>
      </c>
      <c r="N140" s="12" t="s">
        <v>30</v>
      </c>
      <c r="O140" s="12" t="s">
        <v>62</v>
      </c>
      <c r="P140" s="12" t="s">
        <v>225</v>
      </c>
      <c r="Q140" s="12" t="s">
        <v>685</v>
      </c>
      <c r="R140" s="31" t="s">
        <v>899</v>
      </c>
      <c r="S140" s="12" t="s">
        <v>77</v>
      </c>
      <c r="T140" s="13" t="s">
        <v>687</v>
      </c>
      <c r="U140" s="12" t="s">
        <v>35</v>
      </c>
      <c r="V140" s="12">
        <v>6.96</v>
      </c>
      <c r="W140" s="12">
        <v>1</v>
      </c>
      <c r="X140" s="12"/>
    </row>
    <row r="141" spans="1:24" ht="15" customHeight="1" x14ac:dyDescent="0.35">
      <c r="A141" s="19">
        <f t="shared" si="2"/>
        <v>137</v>
      </c>
      <c r="B141" s="11">
        <v>1143457566</v>
      </c>
      <c r="C141" s="12" t="s">
        <v>52</v>
      </c>
      <c r="D141" s="12" t="s">
        <v>900</v>
      </c>
      <c r="E141" s="18" t="s">
        <v>27</v>
      </c>
      <c r="F141" s="12" t="s">
        <v>901</v>
      </c>
      <c r="G141" s="12" t="s">
        <v>52</v>
      </c>
      <c r="H141" s="12">
        <v>3206522726</v>
      </c>
      <c r="I141" s="13">
        <v>35344</v>
      </c>
      <c r="J141" s="12">
        <v>1694</v>
      </c>
      <c r="K141" s="12" t="s">
        <v>68</v>
      </c>
      <c r="L141" s="13">
        <v>43675</v>
      </c>
      <c r="M141" s="19">
        <v>1800000</v>
      </c>
      <c r="N141" s="12" t="s">
        <v>49</v>
      </c>
      <c r="O141" s="12" t="s">
        <v>62</v>
      </c>
      <c r="P141" s="12" t="s">
        <v>902</v>
      </c>
      <c r="Q141" s="12" t="s">
        <v>685</v>
      </c>
      <c r="R141" s="31" t="s">
        <v>903</v>
      </c>
      <c r="S141" s="12" t="s">
        <v>51</v>
      </c>
      <c r="T141" s="13" t="s">
        <v>687</v>
      </c>
      <c r="U141" s="12"/>
      <c r="V141" s="12">
        <v>4.3499999999999996</v>
      </c>
      <c r="W141" s="12">
        <v>0</v>
      </c>
      <c r="X141" s="12"/>
    </row>
    <row r="142" spans="1:24" ht="15" customHeight="1" x14ac:dyDescent="0.35">
      <c r="A142" s="19">
        <f t="shared" si="2"/>
        <v>138</v>
      </c>
      <c r="B142" s="11">
        <v>1120742355</v>
      </c>
      <c r="C142" s="12" t="s">
        <v>301</v>
      </c>
      <c r="D142" s="12" t="s">
        <v>451</v>
      </c>
      <c r="E142" s="18" t="s">
        <v>27</v>
      </c>
      <c r="F142" s="12" t="s">
        <v>904</v>
      </c>
      <c r="G142" s="12" t="s">
        <v>301</v>
      </c>
      <c r="H142" s="12">
        <v>3002415256</v>
      </c>
      <c r="I142" s="13">
        <v>32278</v>
      </c>
      <c r="J142" s="12">
        <v>1618</v>
      </c>
      <c r="K142" s="12" t="s">
        <v>118</v>
      </c>
      <c r="L142" s="13">
        <v>43425</v>
      </c>
      <c r="M142" s="19">
        <v>1835600</v>
      </c>
      <c r="N142" s="12" t="s">
        <v>75</v>
      </c>
      <c r="O142" s="12" t="s">
        <v>31</v>
      </c>
      <c r="P142" s="12" t="s">
        <v>125</v>
      </c>
      <c r="Q142" s="12" t="s">
        <v>685</v>
      </c>
      <c r="R142" s="31" t="s">
        <v>905</v>
      </c>
      <c r="S142" s="12" t="s">
        <v>77</v>
      </c>
      <c r="T142" s="13" t="s">
        <v>687</v>
      </c>
      <c r="U142" s="12" t="s">
        <v>35</v>
      </c>
      <c r="V142" s="12">
        <v>6.96</v>
      </c>
      <c r="W142" s="12">
        <v>1</v>
      </c>
      <c r="X142" s="12"/>
    </row>
    <row r="143" spans="1:24" ht="15" customHeight="1" x14ac:dyDescent="0.35">
      <c r="A143" s="19">
        <f t="shared" si="2"/>
        <v>139</v>
      </c>
      <c r="B143" s="11">
        <v>1065576754</v>
      </c>
      <c r="C143" s="12" t="s">
        <v>74</v>
      </c>
      <c r="D143" s="12" t="s">
        <v>453</v>
      </c>
      <c r="E143" s="18" t="s">
        <v>27</v>
      </c>
      <c r="F143" s="12" t="s">
        <v>454</v>
      </c>
      <c r="G143" s="12" t="s">
        <v>74</v>
      </c>
      <c r="H143" s="12">
        <v>3167450183</v>
      </c>
      <c r="I143" s="13">
        <v>31717</v>
      </c>
      <c r="J143" s="12">
        <v>1634</v>
      </c>
      <c r="K143" s="12" t="s">
        <v>29</v>
      </c>
      <c r="L143" s="13">
        <v>41671</v>
      </c>
      <c r="M143" s="19">
        <v>2337300</v>
      </c>
      <c r="N143" s="12" t="s">
        <v>30</v>
      </c>
      <c r="O143" s="12" t="s">
        <v>31</v>
      </c>
      <c r="P143" s="12" t="s">
        <v>105</v>
      </c>
      <c r="Q143" s="12" t="s">
        <v>685</v>
      </c>
      <c r="R143" s="31" t="s">
        <v>906</v>
      </c>
      <c r="S143" s="12" t="s">
        <v>77</v>
      </c>
      <c r="T143" s="13" t="s">
        <v>687</v>
      </c>
      <c r="U143" s="12" t="s">
        <v>35</v>
      </c>
      <c r="V143" s="12">
        <v>6.96</v>
      </c>
      <c r="W143" s="12">
        <v>1</v>
      </c>
      <c r="X143" s="12"/>
    </row>
    <row r="144" spans="1:24" ht="15" customHeight="1" x14ac:dyDescent="0.35">
      <c r="A144" s="19">
        <f t="shared" si="2"/>
        <v>140</v>
      </c>
      <c r="B144" s="11">
        <v>8571112</v>
      </c>
      <c r="C144" s="12" t="s">
        <v>457</v>
      </c>
      <c r="D144" s="12" t="s">
        <v>458</v>
      </c>
      <c r="E144" s="18" t="s">
        <v>27</v>
      </c>
      <c r="F144" s="12" t="s">
        <v>459</v>
      </c>
      <c r="G144" s="12" t="s">
        <v>52</v>
      </c>
      <c r="H144" s="12">
        <v>3003186430</v>
      </c>
      <c r="I144" s="13">
        <v>25013</v>
      </c>
      <c r="J144" s="27">
        <v>1614</v>
      </c>
      <c r="K144" s="27" t="s">
        <v>55</v>
      </c>
      <c r="L144" s="13">
        <v>41061</v>
      </c>
      <c r="M144" s="19">
        <v>2134900</v>
      </c>
      <c r="N144" s="12" t="s">
        <v>30</v>
      </c>
      <c r="O144" s="12" t="s">
        <v>62</v>
      </c>
      <c r="P144" s="12" t="s">
        <v>32</v>
      </c>
      <c r="Q144" s="12" t="s">
        <v>685</v>
      </c>
      <c r="R144" s="31" t="s">
        <v>907</v>
      </c>
      <c r="S144" s="12" t="s">
        <v>51</v>
      </c>
      <c r="T144" s="13" t="s">
        <v>687</v>
      </c>
      <c r="U144" s="12" t="s">
        <v>120</v>
      </c>
      <c r="V144" s="12">
        <v>6.96</v>
      </c>
      <c r="W144" s="12">
        <v>1</v>
      </c>
      <c r="X144" s="12"/>
    </row>
    <row r="145" spans="1:24" ht="15" customHeight="1" x14ac:dyDescent="0.35">
      <c r="A145" s="19">
        <f t="shared" si="2"/>
        <v>141</v>
      </c>
      <c r="B145" s="11">
        <v>1128104764</v>
      </c>
      <c r="C145" s="12" t="s">
        <v>461</v>
      </c>
      <c r="D145" s="12" t="s">
        <v>462</v>
      </c>
      <c r="E145" s="18" t="s">
        <v>27</v>
      </c>
      <c r="F145" s="12" t="s">
        <v>463</v>
      </c>
      <c r="G145" s="12" t="s">
        <v>39</v>
      </c>
      <c r="H145" s="12">
        <v>3186236218</v>
      </c>
      <c r="I145" s="13">
        <v>31743</v>
      </c>
      <c r="J145" s="12">
        <v>1634</v>
      </c>
      <c r="K145" s="12" t="s">
        <v>29</v>
      </c>
      <c r="L145" s="13">
        <v>41671</v>
      </c>
      <c r="M145" s="19">
        <v>1892900</v>
      </c>
      <c r="N145" s="12" t="s">
        <v>75</v>
      </c>
      <c r="O145" s="12" t="s">
        <v>62</v>
      </c>
      <c r="P145" s="12" t="s">
        <v>125</v>
      </c>
      <c r="Q145" s="12" t="s">
        <v>685</v>
      </c>
      <c r="R145" s="31" t="s">
        <v>908</v>
      </c>
      <c r="S145" s="12" t="s">
        <v>77</v>
      </c>
      <c r="T145" s="13" t="s">
        <v>687</v>
      </c>
      <c r="U145" s="12" t="s">
        <v>35</v>
      </c>
      <c r="V145" s="12">
        <v>6.96</v>
      </c>
      <c r="W145" s="12">
        <v>1</v>
      </c>
      <c r="X145" s="12"/>
    </row>
    <row r="146" spans="1:24" ht="15" customHeight="1" x14ac:dyDescent="0.35">
      <c r="A146" s="19">
        <f t="shared" si="2"/>
        <v>142</v>
      </c>
      <c r="B146" s="11">
        <v>1064796922</v>
      </c>
      <c r="C146" s="12" t="s">
        <v>111</v>
      </c>
      <c r="D146" s="12" t="s">
        <v>464</v>
      </c>
      <c r="E146" s="18" t="s">
        <v>27</v>
      </c>
      <c r="F146" s="12" t="s">
        <v>465</v>
      </c>
      <c r="G146" s="12" t="s">
        <v>111</v>
      </c>
      <c r="H146" s="12">
        <v>3017239601</v>
      </c>
      <c r="I146" s="13">
        <v>33823</v>
      </c>
      <c r="J146" s="12">
        <v>1634</v>
      </c>
      <c r="K146" s="12" t="s">
        <v>29</v>
      </c>
      <c r="L146" s="13">
        <v>43105</v>
      </c>
      <c r="M146" s="19">
        <v>1259000</v>
      </c>
      <c r="N146" s="12" t="s">
        <v>30</v>
      </c>
      <c r="O146" s="12" t="s">
        <v>31</v>
      </c>
      <c r="P146" s="12" t="s">
        <v>88</v>
      </c>
      <c r="Q146" s="12" t="s">
        <v>685</v>
      </c>
      <c r="R146" s="31" t="s">
        <v>909</v>
      </c>
      <c r="S146" s="12" t="s">
        <v>77</v>
      </c>
      <c r="T146" s="13" t="s">
        <v>687</v>
      </c>
      <c r="U146" s="12" t="s">
        <v>35</v>
      </c>
      <c r="V146" s="12">
        <v>6.96</v>
      </c>
      <c r="W146" s="12">
        <v>1</v>
      </c>
      <c r="X146" s="12"/>
    </row>
    <row r="147" spans="1:24" ht="15" customHeight="1" x14ac:dyDescent="0.35">
      <c r="A147" s="19">
        <f t="shared" si="2"/>
        <v>143</v>
      </c>
      <c r="B147" s="11">
        <v>1113655306</v>
      </c>
      <c r="C147" s="12" t="s">
        <v>57</v>
      </c>
      <c r="D147" s="12" t="s">
        <v>468</v>
      </c>
      <c r="E147" s="18" t="s">
        <v>27</v>
      </c>
      <c r="F147" s="12" t="s">
        <v>469</v>
      </c>
      <c r="G147" s="12" t="s">
        <v>57</v>
      </c>
      <c r="H147" s="12">
        <v>3016613724</v>
      </c>
      <c r="I147" s="13">
        <v>33657</v>
      </c>
      <c r="J147" s="12">
        <v>1624</v>
      </c>
      <c r="K147" s="12" t="s">
        <v>60</v>
      </c>
      <c r="L147" s="13">
        <v>43026</v>
      </c>
      <c r="M147" s="19">
        <v>2063600</v>
      </c>
      <c r="N147" s="12" t="s">
        <v>75</v>
      </c>
      <c r="O147" s="12" t="s">
        <v>31</v>
      </c>
      <c r="P147" s="12" t="s">
        <v>330</v>
      </c>
      <c r="Q147" s="12" t="s">
        <v>685</v>
      </c>
      <c r="R147" s="31" t="s">
        <v>910</v>
      </c>
      <c r="S147" s="12" t="s">
        <v>64</v>
      </c>
      <c r="T147" s="13" t="s">
        <v>687</v>
      </c>
      <c r="U147" s="12" t="s">
        <v>35</v>
      </c>
      <c r="V147" s="12">
        <v>6.96</v>
      </c>
      <c r="W147" s="12">
        <v>0</v>
      </c>
      <c r="X147" s="12"/>
    </row>
    <row r="148" spans="1:24" ht="15" customHeight="1" x14ac:dyDescent="0.35">
      <c r="A148" s="19">
        <f t="shared" si="2"/>
        <v>144</v>
      </c>
      <c r="B148" s="11">
        <v>17958337</v>
      </c>
      <c r="C148" s="12" t="s">
        <v>301</v>
      </c>
      <c r="D148" s="12" t="s">
        <v>470</v>
      </c>
      <c r="E148" s="18" t="s">
        <v>27</v>
      </c>
      <c r="F148" s="12" t="s">
        <v>471</v>
      </c>
      <c r="G148" s="12" t="s">
        <v>301</v>
      </c>
      <c r="H148" s="12">
        <v>3208611843</v>
      </c>
      <c r="I148" s="13">
        <v>30204</v>
      </c>
      <c r="J148" s="27">
        <v>1618</v>
      </c>
      <c r="K148" s="27" t="s">
        <v>118</v>
      </c>
      <c r="L148" s="13">
        <v>41655</v>
      </c>
      <c r="M148" s="19">
        <v>2337300</v>
      </c>
      <c r="N148" s="12" t="s">
        <v>75</v>
      </c>
      <c r="O148" s="12" t="s">
        <v>31</v>
      </c>
      <c r="P148" s="12" t="s">
        <v>105</v>
      </c>
      <c r="Q148" s="12" t="s">
        <v>685</v>
      </c>
      <c r="R148" s="31" t="s">
        <v>911</v>
      </c>
      <c r="S148" s="12" t="s">
        <v>33</v>
      </c>
      <c r="T148" s="13" t="s">
        <v>687</v>
      </c>
      <c r="U148" s="12" t="s">
        <v>35</v>
      </c>
      <c r="V148" s="12">
        <v>6.96</v>
      </c>
      <c r="W148" s="12">
        <v>1</v>
      </c>
      <c r="X148" s="12"/>
    </row>
    <row r="149" spans="1:24" ht="15" customHeight="1" x14ac:dyDescent="0.35">
      <c r="A149" s="19">
        <f t="shared" si="2"/>
        <v>145</v>
      </c>
      <c r="B149" s="11">
        <v>1048206369</v>
      </c>
      <c r="C149" s="12" t="s">
        <v>472</v>
      </c>
      <c r="D149" s="12" t="s">
        <v>473</v>
      </c>
      <c r="E149" s="18" t="s">
        <v>27</v>
      </c>
      <c r="F149" s="12" t="s">
        <v>474</v>
      </c>
      <c r="G149" s="12" t="s">
        <v>114</v>
      </c>
      <c r="H149" s="12">
        <v>3145866098</v>
      </c>
      <c r="I149" s="13">
        <v>31853</v>
      </c>
      <c r="J149" s="12">
        <v>167001</v>
      </c>
      <c r="K149" s="12" t="s">
        <v>197</v>
      </c>
      <c r="L149" s="13">
        <v>40725</v>
      </c>
      <c r="M149" s="19">
        <v>2930700</v>
      </c>
      <c r="N149" s="12" t="s">
        <v>30</v>
      </c>
      <c r="O149" s="12" t="s">
        <v>31</v>
      </c>
      <c r="P149" s="12" t="s">
        <v>148</v>
      </c>
      <c r="Q149" s="12" t="s">
        <v>685</v>
      </c>
      <c r="R149" s="31" t="s">
        <v>912</v>
      </c>
      <c r="S149" s="12" t="s">
        <v>51</v>
      </c>
      <c r="T149" s="13" t="s">
        <v>687</v>
      </c>
      <c r="U149" s="12" t="s">
        <v>120</v>
      </c>
      <c r="V149" s="12">
        <v>6.96</v>
      </c>
      <c r="W149" s="12">
        <v>0</v>
      </c>
      <c r="X149" s="12"/>
    </row>
    <row r="150" spans="1:24" ht="15" customHeight="1" x14ac:dyDescent="0.35">
      <c r="A150" s="19">
        <f t="shared" si="2"/>
        <v>146</v>
      </c>
      <c r="B150" s="11">
        <v>1062805367</v>
      </c>
      <c r="C150" s="12" t="s">
        <v>222</v>
      </c>
      <c r="D150" s="12" t="s">
        <v>475</v>
      </c>
      <c r="E150" s="18" t="s">
        <v>27</v>
      </c>
      <c r="F150" s="12" t="s">
        <v>476</v>
      </c>
      <c r="G150" s="12" t="s">
        <v>222</v>
      </c>
      <c r="H150" s="12">
        <v>3106204318</v>
      </c>
      <c r="I150" s="13">
        <v>32801</v>
      </c>
      <c r="J150" s="12">
        <v>1614</v>
      </c>
      <c r="K150" s="12" t="s">
        <v>55</v>
      </c>
      <c r="L150" s="13">
        <v>42710</v>
      </c>
      <c r="M150" s="19">
        <v>1399100</v>
      </c>
      <c r="N150" s="12" t="s">
        <v>30</v>
      </c>
      <c r="O150" s="12" t="s">
        <v>31</v>
      </c>
      <c r="P150" s="12" t="s">
        <v>225</v>
      </c>
      <c r="Q150" s="12" t="s">
        <v>685</v>
      </c>
      <c r="R150" s="31" t="s">
        <v>913</v>
      </c>
      <c r="S150" s="12" t="s">
        <v>77</v>
      </c>
      <c r="T150" s="13" t="s">
        <v>687</v>
      </c>
      <c r="U150" s="12" t="s">
        <v>35</v>
      </c>
      <c r="V150" s="12">
        <v>6.96</v>
      </c>
      <c r="W150" s="12">
        <v>1</v>
      </c>
      <c r="X150" s="12"/>
    </row>
    <row r="151" spans="1:24" ht="15" customHeight="1" x14ac:dyDescent="0.35">
      <c r="A151" s="19">
        <f t="shared" si="2"/>
        <v>147</v>
      </c>
      <c r="B151" s="11">
        <v>1063280082</v>
      </c>
      <c r="C151" s="12" t="s">
        <v>914</v>
      </c>
      <c r="D151" s="12" t="s">
        <v>478</v>
      </c>
      <c r="E151" s="18" t="s">
        <v>27</v>
      </c>
      <c r="F151" s="12" t="s">
        <v>915</v>
      </c>
      <c r="G151" s="12" t="s">
        <v>477</v>
      </c>
      <c r="H151" s="12">
        <v>3205450660</v>
      </c>
      <c r="I151" s="13">
        <v>32041</v>
      </c>
      <c r="J151" s="12">
        <v>1639</v>
      </c>
      <c r="K151" s="12" t="s">
        <v>854</v>
      </c>
      <c r="L151" s="13">
        <v>43389</v>
      </c>
      <c r="M151" s="19">
        <v>1300000</v>
      </c>
      <c r="N151" s="12" t="s">
        <v>75</v>
      </c>
      <c r="O151" s="12" t="s">
        <v>100</v>
      </c>
      <c r="P151" s="12" t="s">
        <v>125</v>
      </c>
      <c r="Q151" s="12" t="s">
        <v>685</v>
      </c>
      <c r="R151" s="31" t="s">
        <v>916</v>
      </c>
      <c r="S151" s="12" t="s">
        <v>388</v>
      </c>
      <c r="T151" s="13" t="s">
        <v>687</v>
      </c>
      <c r="U151" s="12" t="s">
        <v>35</v>
      </c>
      <c r="V151" s="12">
        <v>6.96</v>
      </c>
      <c r="W151" s="12">
        <v>0</v>
      </c>
      <c r="X151" s="12"/>
    </row>
    <row r="152" spans="1:24" ht="15" customHeight="1" x14ac:dyDescent="0.35">
      <c r="A152" s="19">
        <f t="shared" si="2"/>
        <v>148</v>
      </c>
      <c r="B152" s="11">
        <v>1065985225</v>
      </c>
      <c r="C152" s="12" t="s">
        <v>185</v>
      </c>
      <c r="D152" s="12" t="s">
        <v>480</v>
      </c>
      <c r="E152" s="18" t="s">
        <v>27</v>
      </c>
      <c r="F152" s="12" t="s">
        <v>481</v>
      </c>
      <c r="G152" s="12" t="s">
        <v>39</v>
      </c>
      <c r="H152" s="12">
        <v>3185903972</v>
      </c>
      <c r="I152" s="13">
        <v>32134</v>
      </c>
      <c r="J152" s="12">
        <v>1634</v>
      </c>
      <c r="K152" s="12" t="s">
        <v>29</v>
      </c>
      <c r="L152" s="13">
        <v>41655</v>
      </c>
      <c r="M152" s="19">
        <v>1892900</v>
      </c>
      <c r="N152" s="12" t="s">
        <v>30</v>
      </c>
      <c r="O152" s="12" t="s">
        <v>31</v>
      </c>
      <c r="P152" s="12" t="s">
        <v>125</v>
      </c>
      <c r="Q152" s="12" t="s">
        <v>685</v>
      </c>
      <c r="R152" s="31" t="s">
        <v>917</v>
      </c>
      <c r="S152" s="12" t="s">
        <v>77</v>
      </c>
      <c r="T152" s="13" t="s">
        <v>687</v>
      </c>
      <c r="U152" s="12" t="s">
        <v>35</v>
      </c>
      <c r="V152" s="12">
        <v>6.96</v>
      </c>
      <c r="W152" s="12">
        <v>1</v>
      </c>
      <c r="X152" s="12"/>
    </row>
    <row r="153" spans="1:24" ht="15" customHeight="1" x14ac:dyDescent="0.35">
      <c r="A153" s="19">
        <f t="shared" si="2"/>
        <v>149</v>
      </c>
      <c r="B153" s="11">
        <v>1129508534</v>
      </c>
      <c r="C153" s="12" t="s">
        <v>52</v>
      </c>
      <c r="D153" s="12" t="s">
        <v>484</v>
      </c>
      <c r="E153" s="18" t="s">
        <v>66</v>
      </c>
      <c r="F153" s="12" t="s">
        <v>485</v>
      </c>
      <c r="G153" s="12" t="s">
        <v>47</v>
      </c>
      <c r="H153" s="12">
        <v>3432511</v>
      </c>
      <c r="I153" s="13">
        <v>32120</v>
      </c>
      <c r="J153" s="12">
        <v>167001</v>
      </c>
      <c r="K153" s="12" t="s">
        <v>197</v>
      </c>
      <c r="L153" s="13">
        <v>41321</v>
      </c>
      <c r="M153" s="19">
        <v>2321600</v>
      </c>
      <c r="N153" s="12" t="s">
        <v>49</v>
      </c>
      <c r="O153" s="12" t="s">
        <v>119</v>
      </c>
      <c r="P153" s="12" t="s">
        <v>486</v>
      </c>
      <c r="Q153" s="12" t="s">
        <v>685</v>
      </c>
      <c r="R153" s="31" t="s">
        <v>918</v>
      </c>
      <c r="S153" s="12" t="s">
        <v>51</v>
      </c>
      <c r="T153" s="13" t="s">
        <v>687</v>
      </c>
      <c r="U153" s="12" t="s">
        <v>35</v>
      </c>
      <c r="V153" s="12">
        <v>4.3499999999999996</v>
      </c>
      <c r="W153" s="12">
        <v>0</v>
      </c>
      <c r="X153" s="12"/>
    </row>
    <row r="154" spans="1:24" ht="15" customHeight="1" x14ac:dyDescent="0.35">
      <c r="A154" s="19">
        <f t="shared" si="2"/>
        <v>150</v>
      </c>
      <c r="B154" s="11">
        <v>1067809980</v>
      </c>
      <c r="C154" s="12" t="s">
        <v>487</v>
      </c>
      <c r="D154" s="12" t="s">
        <v>488</v>
      </c>
      <c r="E154" s="18" t="s">
        <v>27</v>
      </c>
      <c r="F154" s="12" t="s">
        <v>489</v>
      </c>
      <c r="G154" s="12" t="s">
        <v>490</v>
      </c>
      <c r="H154" s="12">
        <v>3157297764</v>
      </c>
      <c r="I154" s="13">
        <v>32428</v>
      </c>
      <c r="J154" s="12">
        <v>1618</v>
      </c>
      <c r="K154" s="12" t="s">
        <v>118</v>
      </c>
      <c r="L154" s="13">
        <v>41671</v>
      </c>
      <c r="M154" s="19">
        <v>1835600</v>
      </c>
      <c r="N154" s="12" t="s">
        <v>30</v>
      </c>
      <c r="O154" s="12" t="s">
        <v>31</v>
      </c>
      <c r="P154" s="12" t="s">
        <v>125</v>
      </c>
      <c r="Q154" s="12" t="s">
        <v>685</v>
      </c>
      <c r="R154" s="31" t="s">
        <v>919</v>
      </c>
      <c r="S154" s="12" t="s">
        <v>77</v>
      </c>
      <c r="T154" s="13" t="s">
        <v>687</v>
      </c>
      <c r="U154" s="12" t="s">
        <v>35</v>
      </c>
      <c r="V154" s="12">
        <v>6.96</v>
      </c>
      <c r="W154" s="12">
        <v>1</v>
      </c>
      <c r="X154" s="12"/>
    </row>
    <row r="155" spans="1:24" ht="15" customHeight="1" x14ac:dyDescent="0.35">
      <c r="A155" s="19">
        <f t="shared" si="2"/>
        <v>151</v>
      </c>
      <c r="B155" s="11">
        <v>85446055</v>
      </c>
      <c r="C155" s="12" t="s">
        <v>493</v>
      </c>
      <c r="D155" s="12" t="s">
        <v>494</v>
      </c>
      <c r="E155" s="18" t="s">
        <v>27</v>
      </c>
      <c r="F155" s="12" t="s">
        <v>495</v>
      </c>
      <c r="G155" s="12" t="s">
        <v>496</v>
      </c>
      <c r="H155" s="12">
        <v>3177277998</v>
      </c>
      <c r="I155" s="13">
        <v>27424</v>
      </c>
      <c r="J155" s="12">
        <v>1634</v>
      </c>
      <c r="K155" s="12" t="s">
        <v>29</v>
      </c>
      <c r="L155" s="13">
        <v>41671</v>
      </c>
      <c r="M155" s="19">
        <v>2193200</v>
      </c>
      <c r="N155" s="12" t="s">
        <v>30</v>
      </c>
      <c r="O155" s="12" t="s">
        <v>31</v>
      </c>
      <c r="P155" s="12" t="s">
        <v>32</v>
      </c>
      <c r="Q155" s="12" t="s">
        <v>685</v>
      </c>
      <c r="R155" s="31" t="s">
        <v>920</v>
      </c>
      <c r="S155" s="12" t="s">
        <v>77</v>
      </c>
      <c r="T155" s="13" t="s">
        <v>687</v>
      </c>
      <c r="U155" s="12" t="s">
        <v>35</v>
      </c>
      <c r="V155" s="12">
        <v>6.96</v>
      </c>
      <c r="W155" s="12">
        <v>1</v>
      </c>
      <c r="X155" s="12"/>
    </row>
    <row r="156" spans="1:24" ht="15" customHeight="1" x14ac:dyDescent="0.35">
      <c r="A156" s="19">
        <f t="shared" si="2"/>
        <v>152</v>
      </c>
      <c r="B156" s="11">
        <v>84454934</v>
      </c>
      <c r="C156" s="12" t="s">
        <v>47</v>
      </c>
      <c r="D156" s="12" t="s">
        <v>499</v>
      </c>
      <c r="E156" s="18" t="s">
        <v>27</v>
      </c>
      <c r="F156" s="12" t="s">
        <v>500</v>
      </c>
      <c r="G156" s="12" t="s">
        <v>301</v>
      </c>
      <c r="H156" s="12">
        <v>3163408494</v>
      </c>
      <c r="I156" s="13">
        <v>29125</v>
      </c>
      <c r="J156" s="12">
        <v>1634</v>
      </c>
      <c r="K156" s="12" t="s">
        <v>29</v>
      </c>
      <c r="L156" s="13">
        <v>41138</v>
      </c>
      <c r="M156" s="19">
        <v>4812900</v>
      </c>
      <c r="N156" s="12" t="s">
        <v>75</v>
      </c>
      <c r="O156" s="12" t="s">
        <v>31</v>
      </c>
      <c r="P156" s="12" t="s">
        <v>82</v>
      </c>
      <c r="Q156" s="12" t="s">
        <v>685</v>
      </c>
      <c r="R156" s="31" t="s">
        <v>921</v>
      </c>
      <c r="S156" s="12" t="s">
        <v>77</v>
      </c>
      <c r="T156" s="13" t="s">
        <v>687</v>
      </c>
      <c r="U156" s="12" t="s">
        <v>35</v>
      </c>
      <c r="V156" s="12">
        <v>6.96</v>
      </c>
      <c r="W156" s="12">
        <v>0</v>
      </c>
      <c r="X156" s="12"/>
    </row>
    <row r="157" spans="1:24" ht="15" customHeight="1" x14ac:dyDescent="0.35">
      <c r="A157" s="19">
        <f t="shared" si="2"/>
        <v>153</v>
      </c>
      <c r="B157" s="11">
        <v>1003260380</v>
      </c>
      <c r="C157" s="12" t="s">
        <v>74</v>
      </c>
      <c r="D157" s="12" t="s">
        <v>922</v>
      </c>
      <c r="E157" s="18" t="s">
        <v>27</v>
      </c>
      <c r="F157" s="12" t="s">
        <v>923</v>
      </c>
      <c r="G157" s="12" t="s">
        <v>111</v>
      </c>
      <c r="H157" s="12">
        <v>3007075171</v>
      </c>
      <c r="I157" s="13">
        <v>35966</v>
      </c>
      <c r="J157" s="12">
        <v>1634</v>
      </c>
      <c r="K157" s="12" t="s">
        <v>29</v>
      </c>
      <c r="L157" s="13">
        <v>43788</v>
      </c>
      <c r="M157" s="19">
        <v>828116</v>
      </c>
      <c r="N157" s="12" t="s">
        <v>30</v>
      </c>
      <c r="O157" s="12" t="s">
        <v>41</v>
      </c>
      <c r="P157" s="12" t="s">
        <v>42</v>
      </c>
      <c r="Q157" s="12" t="s">
        <v>685</v>
      </c>
      <c r="R157" s="31" t="s">
        <v>924</v>
      </c>
      <c r="S157" s="12" t="s">
        <v>43</v>
      </c>
      <c r="T157" s="13">
        <v>43969</v>
      </c>
      <c r="U157" s="12"/>
      <c r="V157" s="12">
        <v>6.96</v>
      </c>
      <c r="W157" s="12">
        <v>0</v>
      </c>
      <c r="X157" s="12">
        <f ca="1">+DAYS360(L157,$X$3,0)</f>
        <v>1885</v>
      </c>
    </row>
    <row r="158" spans="1:24" ht="15" customHeight="1" x14ac:dyDescent="0.35">
      <c r="A158" s="19">
        <f t="shared" si="2"/>
        <v>154</v>
      </c>
      <c r="B158" s="11">
        <v>1091665481</v>
      </c>
      <c r="C158" s="12" t="s">
        <v>86</v>
      </c>
      <c r="D158" s="12" t="s">
        <v>501</v>
      </c>
      <c r="E158" s="18" t="s">
        <v>27</v>
      </c>
      <c r="F158" s="12" t="s">
        <v>502</v>
      </c>
      <c r="G158" s="12" t="s">
        <v>86</v>
      </c>
      <c r="H158" s="12">
        <v>3177365754</v>
      </c>
      <c r="I158" s="13">
        <v>33226</v>
      </c>
      <c r="J158" s="12">
        <v>1614</v>
      </c>
      <c r="K158" s="12" t="s">
        <v>55</v>
      </c>
      <c r="L158" s="13">
        <v>42787</v>
      </c>
      <c r="M158" s="19">
        <v>2270000</v>
      </c>
      <c r="N158" s="12" t="s">
        <v>30</v>
      </c>
      <c r="O158" s="12" t="s">
        <v>31</v>
      </c>
      <c r="P158" s="12" t="s">
        <v>800</v>
      </c>
      <c r="Q158" s="12" t="s">
        <v>685</v>
      </c>
      <c r="R158" s="31" t="s">
        <v>925</v>
      </c>
      <c r="S158" s="12" t="s">
        <v>77</v>
      </c>
      <c r="T158" s="13" t="s">
        <v>687</v>
      </c>
      <c r="U158" s="12" t="s">
        <v>35</v>
      </c>
      <c r="V158" s="12">
        <v>6.96</v>
      </c>
      <c r="W158" s="12">
        <v>0</v>
      </c>
      <c r="X158" s="12"/>
    </row>
    <row r="159" spans="1:24" ht="15" customHeight="1" x14ac:dyDescent="0.35">
      <c r="A159" s="19">
        <f t="shared" si="2"/>
        <v>155</v>
      </c>
      <c r="B159" s="11">
        <v>1127584421</v>
      </c>
      <c r="C159" s="12" t="s">
        <v>926</v>
      </c>
      <c r="D159" s="12" t="s">
        <v>927</v>
      </c>
      <c r="E159" s="18" t="s">
        <v>66</v>
      </c>
      <c r="F159" s="12" t="s">
        <v>928</v>
      </c>
      <c r="G159" s="12" t="s">
        <v>93</v>
      </c>
      <c r="H159" s="12">
        <v>3128725762</v>
      </c>
      <c r="I159" s="13">
        <v>33355</v>
      </c>
      <c r="J159" s="12">
        <v>1624</v>
      </c>
      <c r="K159" s="12" t="s">
        <v>60</v>
      </c>
      <c r="L159" s="13">
        <v>43525</v>
      </c>
      <c r="M159" s="19">
        <v>1600000</v>
      </c>
      <c r="N159" s="12" t="s">
        <v>168</v>
      </c>
      <c r="O159" s="12" t="s">
        <v>31</v>
      </c>
      <c r="P159" s="12" t="s">
        <v>101</v>
      </c>
      <c r="Q159" s="12" t="s">
        <v>685</v>
      </c>
      <c r="R159" s="31" t="s">
        <v>929</v>
      </c>
      <c r="S159" s="12" t="s">
        <v>64</v>
      </c>
      <c r="T159" s="13" t="s">
        <v>687</v>
      </c>
      <c r="U159" s="12" t="s">
        <v>35</v>
      </c>
      <c r="V159" s="12">
        <v>6.96</v>
      </c>
      <c r="W159" s="12">
        <v>0</v>
      </c>
      <c r="X159" s="12"/>
    </row>
    <row r="160" spans="1:24" ht="15" customHeight="1" x14ac:dyDescent="0.35">
      <c r="A160" s="19">
        <f t="shared" si="2"/>
        <v>156</v>
      </c>
      <c r="B160" s="11">
        <v>1003173858</v>
      </c>
      <c r="C160" s="12" t="s">
        <v>503</v>
      </c>
      <c r="D160" s="12" t="s">
        <v>504</v>
      </c>
      <c r="E160" s="18" t="s">
        <v>27</v>
      </c>
      <c r="F160" s="12" t="s">
        <v>505</v>
      </c>
      <c r="G160" s="12" t="s">
        <v>114</v>
      </c>
      <c r="H160" s="12">
        <v>3103606914</v>
      </c>
      <c r="I160" s="13">
        <v>33826</v>
      </c>
      <c r="J160" s="12">
        <v>1618</v>
      </c>
      <c r="K160" s="12" t="s">
        <v>118</v>
      </c>
      <c r="L160" s="13">
        <v>42171</v>
      </c>
      <c r="M160" s="19">
        <v>1399100</v>
      </c>
      <c r="N160" s="12" t="s">
        <v>75</v>
      </c>
      <c r="O160" s="12" t="s">
        <v>31</v>
      </c>
      <c r="P160" s="12" t="s">
        <v>225</v>
      </c>
      <c r="Q160" s="12" t="s">
        <v>685</v>
      </c>
      <c r="R160" s="31" t="s">
        <v>930</v>
      </c>
      <c r="S160" s="12" t="s">
        <v>77</v>
      </c>
      <c r="T160" s="13" t="s">
        <v>687</v>
      </c>
      <c r="U160" s="12" t="s">
        <v>35</v>
      </c>
      <c r="V160" s="12">
        <v>6.96</v>
      </c>
      <c r="W160" s="12">
        <v>1</v>
      </c>
      <c r="X160" s="12"/>
    </row>
    <row r="161" spans="1:24" ht="15" customHeight="1" x14ac:dyDescent="0.35">
      <c r="A161" s="19">
        <f t="shared" si="2"/>
        <v>157</v>
      </c>
      <c r="B161" s="11">
        <v>1065897739</v>
      </c>
      <c r="C161" s="12" t="s">
        <v>194</v>
      </c>
      <c r="D161" s="12" t="s">
        <v>506</v>
      </c>
      <c r="E161" s="18" t="s">
        <v>27</v>
      </c>
      <c r="F161" s="12" t="s">
        <v>931</v>
      </c>
      <c r="G161" s="12" t="s">
        <v>194</v>
      </c>
      <c r="H161" s="12">
        <v>3145610854</v>
      </c>
      <c r="I161" s="13">
        <v>34308</v>
      </c>
      <c r="J161" s="12">
        <v>1618</v>
      </c>
      <c r="K161" s="12" t="s">
        <v>118</v>
      </c>
      <c r="L161" s="13">
        <v>43411</v>
      </c>
      <c r="M161" s="26">
        <v>2000000</v>
      </c>
      <c r="N161" s="12" t="s">
        <v>49</v>
      </c>
      <c r="O161" s="12" t="s">
        <v>31</v>
      </c>
      <c r="P161" s="12" t="s">
        <v>800</v>
      </c>
      <c r="Q161" s="12" t="s">
        <v>685</v>
      </c>
      <c r="R161" s="31" t="s">
        <v>932</v>
      </c>
      <c r="S161" s="12" t="s">
        <v>77</v>
      </c>
      <c r="T161" s="13" t="s">
        <v>687</v>
      </c>
      <c r="U161" s="12" t="s">
        <v>35</v>
      </c>
      <c r="V161" s="12">
        <v>6.96</v>
      </c>
      <c r="W161" s="12">
        <v>0</v>
      </c>
      <c r="X161" s="12"/>
    </row>
    <row r="162" spans="1:24" ht="15" customHeight="1" x14ac:dyDescent="0.35">
      <c r="A162" s="19">
        <f t="shared" si="2"/>
        <v>158</v>
      </c>
      <c r="B162" s="11">
        <v>15171827</v>
      </c>
      <c r="C162" s="12" t="s">
        <v>74</v>
      </c>
      <c r="D162" s="12" t="s">
        <v>508</v>
      </c>
      <c r="E162" s="18" t="s">
        <v>27</v>
      </c>
      <c r="F162" s="12" t="s">
        <v>933</v>
      </c>
      <c r="G162" s="12" t="s">
        <v>301</v>
      </c>
      <c r="H162" s="12">
        <v>3003894791</v>
      </c>
      <c r="I162" s="13">
        <v>28919</v>
      </c>
      <c r="J162" s="12">
        <v>1618</v>
      </c>
      <c r="K162" s="12" t="s">
        <v>118</v>
      </c>
      <c r="L162" s="13">
        <v>43425</v>
      </c>
      <c r="M162" s="19">
        <v>1835600</v>
      </c>
      <c r="N162" s="12" t="s">
        <v>75</v>
      </c>
      <c r="O162" s="12" t="s">
        <v>62</v>
      </c>
      <c r="P162" s="12" t="s">
        <v>125</v>
      </c>
      <c r="Q162" s="12" t="s">
        <v>685</v>
      </c>
      <c r="R162" s="31" t="s">
        <v>934</v>
      </c>
      <c r="S162" s="12" t="s">
        <v>77</v>
      </c>
      <c r="T162" s="13" t="s">
        <v>687</v>
      </c>
      <c r="U162" s="12" t="s">
        <v>35</v>
      </c>
      <c r="V162" s="12">
        <v>6.96</v>
      </c>
      <c r="W162" s="12">
        <v>1</v>
      </c>
      <c r="X162" s="12"/>
    </row>
    <row r="163" spans="1:24" ht="15" customHeight="1" x14ac:dyDescent="0.35">
      <c r="A163" s="19">
        <f t="shared" si="2"/>
        <v>159</v>
      </c>
      <c r="B163" s="11">
        <v>84038784</v>
      </c>
      <c r="C163" s="12" t="s">
        <v>289</v>
      </c>
      <c r="D163" s="12" t="s">
        <v>510</v>
      </c>
      <c r="E163" s="18" t="s">
        <v>27</v>
      </c>
      <c r="F163" s="12" t="s">
        <v>511</v>
      </c>
      <c r="G163" s="12" t="s">
        <v>221</v>
      </c>
      <c r="H163" s="12">
        <v>3017105312</v>
      </c>
      <c r="I163" s="13">
        <v>26177</v>
      </c>
      <c r="J163" s="27">
        <v>1614</v>
      </c>
      <c r="K163" s="27" t="s">
        <v>55</v>
      </c>
      <c r="L163" s="13">
        <v>39433</v>
      </c>
      <c r="M163" s="19">
        <v>2337300</v>
      </c>
      <c r="N163" s="12" t="s">
        <v>75</v>
      </c>
      <c r="O163" s="12" t="s">
        <v>62</v>
      </c>
      <c r="P163" s="12" t="s">
        <v>105</v>
      </c>
      <c r="Q163" s="12" t="s">
        <v>685</v>
      </c>
      <c r="R163" s="31" t="s">
        <v>935</v>
      </c>
      <c r="S163" s="12" t="s">
        <v>77</v>
      </c>
      <c r="T163" s="13" t="s">
        <v>687</v>
      </c>
      <c r="U163" s="12" t="s">
        <v>120</v>
      </c>
      <c r="V163" s="12">
        <v>6.96</v>
      </c>
      <c r="W163" s="12">
        <v>1</v>
      </c>
      <c r="X163" s="12"/>
    </row>
    <row r="164" spans="1:24" ht="15" customHeight="1" x14ac:dyDescent="0.35">
      <c r="A164" s="19">
        <f t="shared" si="2"/>
        <v>160</v>
      </c>
      <c r="B164" s="11">
        <v>73269182</v>
      </c>
      <c r="C164" s="12" t="s">
        <v>514</v>
      </c>
      <c r="D164" s="12" t="s">
        <v>515</v>
      </c>
      <c r="E164" s="18" t="s">
        <v>27</v>
      </c>
      <c r="F164" s="12" t="s">
        <v>516</v>
      </c>
      <c r="G164" s="12" t="s">
        <v>96</v>
      </c>
      <c r="H164" s="12">
        <v>3135358691</v>
      </c>
      <c r="I164" s="13">
        <v>28142</v>
      </c>
      <c r="J164" s="12">
        <v>163504</v>
      </c>
      <c r="K164" s="12" t="s">
        <v>691</v>
      </c>
      <c r="L164" s="13">
        <v>40360</v>
      </c>
      <c r="M164" s="19">
        <v>1592800</v>
      </c>
      <c r="N164" s="12" t="s">
        <v>30</v>
      </c>
      <c r="O164" s="12" t="s">
        <v>62</v>
      </c>
      <c r="P164" s="12" t="s">
        <v>517</v>
      </c>
      <c r="Q164" s="12" t="s">
        <v>722</v>
      </c>
      <c r="R164" s="31" t="s">
        <v>936</v>
      </c>
      <c r="S164" s="12" t="s">
        <v>51</v>
      </c>
      <c r="T164" s="13" t="s">
        <v>687</v>
      </c>
      <c r="U164" s="12" t="s">
        <v>120</v>
      </c>
      <c r="V164" s="12">
        <v>6.96</v>
      </c>
      <c r="W164" s="12">
        <v>0</v>
      </c>
      <c r="X164" s="12"/>
    </row>
    <row r="165" spans="1:24" ht="15" customHeight="1" x14ac:dyDescent="0.35">
      <c r="A165" s="19">
        <f t="shared" si="2"/>
        <v>161</v>
      </c>
      <c r="B165" s="11">
        <v>73376944</v>
      </c>
      <c r="C165" s="12" t="s">
        <v>271</v>
      </c>
      <c r="D165" s="12" t="s">
        <v>518</v>
      </c>
      <c r="E165" s="18" t="s">
        <v>27</v>
      </c>
      <c r="F165" s="12" t="s">
        <v>519</v>
      </c>
      <c r="G165" s="12" t="s">
        <v>47</v>
      </c>
      <c r="H165" s="12">
        <v>3642584</v>
      </c>
      <c r="I165" s="13">
        <v>28026</v>
      </c>
      <c r="J165" s="12">
        <v>1634</v>
      </c>
      <c r="K165" s="12" t="s">
        <v>29</v>
      </c>
      <c r="L165" s="13">
        <v>41671</v>
      </c>
      <c r="M165" s="19">
        <v>2337300</v>
      </c>
      <c r="N165" s="12" t="s">
        <v>69</v>
      </c>
      <c r="O165" s="12" t="s">
        <v>31</v>
      </c>
      <c r="P165" s="12" t="s">
        <v>105</v>
      </c>
      <c r="Q165" s="12" t="s">
        <v>685</v>
      </c>
      <c r="R165" s="31" t="s">
        <v>937</v>
      </c>
      <c r="S165" s="12" t="s">
        <v>51</v>
      </c>
      <c r="T165" s="13" t="s">
        <v>687</v>
      </c>
      <c r="U165" s="12" t="s">
        <v>35</v>
      </c>
      <c r="V165" s="12">
        <v>6.96</v>
      </c>
      <c r="W165" s="12">
        <v>1</v>
      </c>
      <c r="X165" s="12"/>
    </row>
    <row r="166" spans="1:24" ht="15" customHeight="1" x14ac:dyDescent="0.35">
      <c r="A166" s="19">
        <f t="shared" si="2"/>
        <v>162</v>
      </c>
      <c r="B166" s="11">
        <v>1064802695</v>
      </c>
      <c r="C166" s="12" t="s">
        <v>111</v>
      </c>
      <c r="D166" s="12" t="s">
        <v>938</v>
      </c>
      <c r="E166" s="18" t="s">
        <v>27</v>
      </c>
      <c r="F166" s="12" t="s">
        <v>939</v>
      </c>
      <c r="G166" s="12" t="s">
        <v>111</v>
      </c>
      <c r="H166" s="12">
        <v>3217325823</v>
      </c>
      <c r="I166" s="13">
        <v>35667</v>
      </c>
      <c r="J166" s="12">
        <v>1634</v>
      </c>
      <c r="K166" s="12" t="s">
        <v>29</v>
      </c>
      <c r="L166" s="13">
        <v>43846</v>
      </c>
      <c r="M166" s="19">
        <v>877803</v>
      </c>
      <c r="N166" s="12" t="s">
        <v>61</v>
      </c>
      <c r="O166" s="12" t="s">
        <v>41</v>
      </c>
      <c r="P166" s="12" t="s">
        <v>42</v>
      </c>
      <c r="Q166" s="12" t="s">
        <v>685</v>
      </c>
      <c r="R166" s="31"/>
      <c r="S166" s="12" t="s">
        <v>43</v>
      </c>
      <c r="T166" s="13">
        <v>44027</v>
      </c>
      <c r="U166" s="12"/>
      <c r="V166" s="12">
        <v>6.96</v>
      </c>
      <c r="W166" s="12">
        <v>0</v>
      </c>
      <c r="X166" s="12">
        <f ca="1">+DAYS360(L166,$X$3,0)</f>
        <v>1828</v>
      </c>
    </row>
    <row r="167" spans="1:24" ht="15" customHeight="1" x14ac:dyDescent="0.35">
      <c r="A167" s="19">
        <f t="shared" si="2"/>
        <v>163</v>
      </c>
      <c r="B167" s="11">
        <v>1144183757</v>
      </c>
      <c r="C167" s="12" t="s">
        <v>245</v>
      </c>
      <c r="D167" s="12" t="s">
        <v>522</v>
      </c>
      <c r="E167" s="18" t="s">
        <v>27</v>
      </c>
      <c r="F167" s="12" t="s">
        <v>363</v>
      </c>
      <c r="G167" s="12" t="s">
        <v>363</v>
      </c>
      <c r="H167" s="12"/>
      <c r="I167" s="13">
        <v>34735</v>
      </c>
      <c r="J167" s="12">
        <v>1624</v>
      </c>
      <c r="K167" s="12" t="s">
        <v>60</v>
      </c>
      <c r="L167" s="13">
        <v>43248</v>
      </c>
      <c r="M167" s="19">
        <v>1137800</v>
      </c>
      <c r="N167" s="12" t="s">
        <v>357</v>
      </c>
      <c r="O167" s="12" t="s">
        <v>119</v>
      </c>
      <c r="P167" s="12" t="s">
        <v>63</v>
      </c>
      <c r="Q167" s="12" t="s">
        <v>685</v>
      </c>
      <c r="R167" s="31" t="s">
        <v>940</v>
      </c>
      <c r="S167" s="12" t="s">
        <v>64</v>
      </c>
      <c r="T167" s="13" t="s">
        <v>687</v>
      </c>
      <c r="U167" s="12" t="s">
        <v>78</v>
      </c>
      <c r="V167" s="12">
        <v>6.96</v>
      </c>
      <c r="W167" s="12">
        <v>0</v>
      </c>
      <c r="X167" s="12"/>
    </row>
    <row r="168" spans="1:24" ht="15" customHeight="1" x14ac:dyDescent="0.35">
      <c r="A168" s="19">
        <f t="shared" si="2"/>
        <v>164</v>
      </c>
      <c r="B168" s="11">
        <v>1143147102</v>
      </c>
      <c r="C168" s="12" t="s">
        <v>52</v>
      </c>
      <c r="D168" s="12" t="s">
        <v>941</v>
      </c>
      <c r="E168" s="18" t="s">
        <v>27</v>
      </c>
      <c r="F168" s="12" t="s">
        <v>942</v>
      </c>
      <c r="G168" s="12" t="s">
        <v>47</v>
      </c>
      <c r="H168" s="12">
        <v>30174456487</v>
      </c>
      <c r="I168" s="13">
        <v>34474</v>
      </c>
      <c r="J168" s="12">
        <v>163103</v>
      </c>
      <c r="K168" s="12" t="s">
        <v>203</v>
      </c>
      <c r="L168" s="13">
        <v>43678</v>
      </c>
      <c r="M168" s="19">
        <v>1075100</v>
      </c>
      <c r="N168" s="12" t="s">
        <v>115</v>
      </c>
      <c r="O168" s="12" t="s">
        <v>119</v>
      </c>
      <c r="P168" s="12" t="s">
        <v>204</v>
      </c>
      <c r="Q168" s="12" t="s">
        <v>685</v>
      </c>
      <c r="R168" s="31" t="s">
        <v>943</v>
      </c>
      <c r="S168" s="12" t="s">
        <v>51</v>
      </c>
      <c r="T168" s="13" t="s">
        <v>687</v>
      </c>
      <c r="U168" s="12" t="s">
        <v>120</v>
      </c>
      <c r="V168" s="12">
        <v>6.96</v>
      </c>
      <c r="W168" s="12">
        <v>0</v>
      </c>
      <c r="X168" s="12"/>
    </row>
    <row r="169" spans="1:24" ht="15" customHeight="1" x14ac:dyDescent="0.35">
      <c r="A169" s="19">
        <f t="shared" si="2"/>
        <v>165</v>
      </c>
      <c r="B169" s="11">
        <v>1129508656</v>
      </c>
      <c r="C169" s="12" t="s">
        <v>52</v>
      </c>
      <c r="D169" s="12" t="s">
        <v>524</v>
      </c>
      <c r="E169" s="18" t="s">
        <v>27</v>
      </c>
      <c r="F169" s="12" t="s">
        <v>525</v>
      </c>
      <c r="G169" s="12" t="s">
        <v>52</v>
      </c>
      <c r="H169" s="12">
        <v>3626639</v>
      </c>
      <c r="I169" s="13">
        <v>32152</v>
      </c>
      <c r="J169" s="12">
        <v>1634</v>
      </c>
      <c r="K169" s="12" t="s">
        <v>29</v>
      </c>
      <c r="L169" s="13">
        <v>41655</v>
      </c>
      <c r="M169" s="19">
        <v>1892900</v>
      </c>
      <c r="N169" s="12" t="s">
        <v>69</v>
      </c>
      <c r="O169" s="12" t="s">
        <v>31</v>
      </c>
      <c r="P169" s="12" t="s">
        <v>125</v>
      </c>
      <c r="Q169" s="12" t="s">
        <v>685</v>
      </c>
      <c r="R169" s="31" t="s">
        <v>944</v>
      </c>
      <c r="S169" s="12" t="s">
        <v>51</v>
      </c>
      <c r="T169" s="13" t="s">
        <v>687</v>
      </c>
      <c r="U169" s="12" t="s">
        <v>35</v>
      </c>
      <c r="V169" s="12">
        <v>6.96</v>
      </c>
      <c r="W169" s="12">
        <v>1</v>
      </c>
      <c r="X169" s="12"/>
    </row>
    <row r="170" spans="1:24" ht="15" customHeight="1" x14ac:dyDescent="0.35">
      <c r="A170" s="19">
        <f t="shared" si="2"/>
        <v>166</v>
      </c>
      <c r="B170" s="11">
        <v>16890102</v>
      </c>
      <c r="C170" s="12" t="s">
        <v>363</v>
      </c>
      <c r="D170" s="12" t="s">
        <v>945</v>
      </c>
      <c r="E170" s="18" t="s">
        <v>27</v>
      </c>
      <c r="F170" s="12" t="s">
        <v>946</v>
      </c>
      <c r="G170" s="12" t="s">
        <v>93</v>
      </c>
      <c r="H170" s="12">
        <v>3045996015</v>
      </c>
      <c r="I170" s="13">
        <v>27526</v>
      </c>
      <c r="J170" s="12">
        <v>1624</v>
      </c>
      <c r="K170" s="12" t="s">
        <v>60</v>
      </c>
      <c r="L170" s="13">
        <v>43648</v>
      </c>
      <c r="M170" s="19">
        <v>1031800</v>
      </c>
      <c r="N170" s="12" t="s">
        <v>75</v>
      </c>
      <c r="O170" s="12" t="s">
        <v>100</v>
      </c>
      <c r="P170" s="12" t="s">
        <v>63</v>
      </c>
      <c r="Q170" s="12" t="s">
        <v>685</v>
      </c>
      <c r="R170" s="31" t="s">
        <v>947</v>
      </c>
      <c r="S170" s="12" t="s">
        <v>64</v>
      </c>
      <c r="T170" s="13" t="s">
        <v>687</v>
      </c>
      <c r="U170" s="12"/>
      <c r="V170" s="12">
        <v>6.96</v>
      </c>
      <c r="W170" s="12">
        <v>0</v>
      </c>
      <c r="X170" s="12"/>
    </row>
    <row r="171" spans="1:24" ht="15" customHeight="1" x14ac:dyDescent="0.35">
      <c r="A171" s="19">
        <f t="shared" si="2"/>
        <v>167</v>
      </c>
      <c r="B171" s="11">
        <v>94303115</v>
      </c>
      <c r="C171" s="12" t="s">
        <v>529</v>
      </c>
      <c r="D171" s="12" t="s">
        <v>530</v>
      </c>
      <c r="E171" s="18" t="s">
        <v>27</v>
      </c>
      <c r="F171" s="12" t="s">
        <v>531</v>
      </c>
      <c r="G171" s="12" t="s">
        <v>57</v>
      </c>
      <c r="H171" s="12">
        <v>3105121457</v>
      </c>
      <c r="I171" s="13">
        <v>28320</v>
      </c>
      <c r="J171" s="12">
        <v>1624</v>
      </c>
      <c r="K171" s="12" t="s">
        <v>60</v>
      </c>
      <c r="L171" s="13">
        <v>40375</v>
      </c>
      <c r="M171" s="19">
        <v>1137800</v>
      </c>
      <c r="N171" s="12" t="s">
        <v>75</v>
      </c>
      <c r="O171" s="12" t="s">
        <v>31</v>
      </c>
      <c r="P171" s="12" t="s">
        <v>63</v>
      </c>
      <c r="Q171" s="12" t="s">
        <v>685</v>
      </c>
      <c r="R171" s="31" t="s">
        <v>948</v>
      </c>
      <c r="S171" s="12" t="s">
        <v>64</v>
      </c>
      <c r="T171" s="13" t="s">
        <v>687</v>
      </c>
      <c r="U171" s="12" t="s">
        <v>78</v>
      </c>
      <c r="V171" s="12">
        <v>6.96</v>
      </c>
      <c r="W171" s="12">
        <v>0</v>
      </c>
      <c r="X171" s="12"/>
    </row>
    <row r="172" spans="1:24" ht="15" customHeight="1" x14ac:dyDescent="0.35">
      <c r="A172" s="19">
        <f t="shared" si="2"/>
        <v>168</v>
      </c>
      <c r="B172" s="11">
        <v>88280111</v>
      </c>
      <c r="C172" s="12" t="s">
        <v>949</v>
      </c>
      <c r="D172" s="12" t="s">
        <v>535</v>
      </c>
      <c r="E172" s="18" t="s">
        <v>27</v>
      </c>
      <c r="F172" s="12" t="s">
        <v>536</v>
      </c>
      <c r="G172" s="12" t="s">
        <v>114</v>
      </c>
      <c r="H172" s="12">
        <v>3156485609</v>
      </c>
      <c r="I172" s="13">
        <v>27339</v>
      </c>
      <c r="J172" s="12">
        <v>1618</v>
      </c>
      <c r="K172" s="12" t="s">
        <v>118</v>
      </c>
      <c r="L172" s="13">
        <v>41640</v>
      </c>
      <c r="M172" s="19">
        <v>3343000</v>
      </c>
      <c r="N172" s="12" t="s">
        <v>61</v>
      </c>
      <c r="O172" s="12" t="s">
        <v>31</v>
      </c>
      <c r="P172" s="12" t="s">
        <v>82</v>
      </c>
      <c r="Q172" s="12" t="s">
        <v>685</v>
      </c>
      <c r="R172" s="31" t="s">
        <v>950</v>
      </c>
      <c r="S172" s="12" t="s">
        <v>77</v>
      </c>
      <c r="T172" s="13" t="s">
        <v>687</v>
      </c>
      <c r="U172" s="12" t="s">
        <v>35</v>
      </c>
      <c r="V172" s="12">
        <v>6.96</v>
      </c>
      <c r="W172" s="12">
        <v>0</v>
      </c>
      <c r="X172" s="12"/>
    </row>
    <row r="173" spans="1:24" ht="15" customHeight="1" x14ac:dyDescent="0.35">
      <c r="A173" s="19">
        <f t="shared" si="2"/>
        <v>169</v>
      </c>
      <c r="B173" s="11">
        <v>1082920445</v>
      </c>
      <c r="C173" s="12" t="s">
        <v>96</v>
      </c>
      <c r="D173" s="12" t="s">
        <v>539</v>
      </c>
      <c r="E173" s="18" t="s">
        <v>27</v>
      </c>
      <c r="F173" s="12" t="s">
        <v>951</v>
      </c>
      <c r="G173" s="12" t="s">
        <v>96</v>
      </c>
      <c r="H173" s="12">
        <v>3016566037</v>
      </c>
      <c r="I173" s="13">
        <v>33115</v>
      </c>
      <c r="J173" s="12">
        <v>1634</v>
      </c>
      <c r="K173" s="12" t="s">
        <v>29</v>
      </c>
      <c r="L173" s="13">
        <v>43328</v>
      </c>
      <c r="M173" s="19">
        <v>1018700</v>
      </c>
      <c r="N173" s="12" t="s">
        <v>30</v>
      </c>
      <c r="O173" s="12" t="s">
        <v>31</v>
      </c>
      <c r="P173" s="12" t="s">
        <v>225</v>
      </c>
      <c r="Q173" s="12" t="s">
        <v>685</v>
      </c>
      <c r="R173" s="31" t="s">
        <v>952</v>
      </c>
      <c r="S173" s="12" t="s">
        <v>129</v>
      </c>
      <c r="T173" s="13" t="s">
        <v>687</v>
      </c>
      <c r="U173" s="12" t="s">
        <v>35</v>
      </c>
      <c r="V173" s="12">
        <v>6.96</v>
      </c>
      <c r="W173" s="12">
        <v>0</v>
      </c>
      <c r="X173" s="12"/>
    </row>
    <row r="174" spans="1:24" ht="15" customHeight="1" x14ac:dyDescent="0.35">
      <c r="A174" s="19">
        <f t="shared" si="2"/>
        <v>170</v>
      </c>
      <c r="B174" s="11">
        <v>84090281</v>
      </c>
      <c r="C174" s="12" t="s">
        <v>102</v>
      </c>
      <c r="D174" s="12" t="s">
        <v>541</v>
      </c>
      <c r="E174" s="18" t="s">
        <v>27</v>
      </c>
      <c r="F174" s="12" t="s">
        <v>542</v>
      </c>
      <c r="G174" s="12" t="s">
        <v>114</v>
      </c>
      <c r="H174" s="12">
        <v>3177395981</v>
      </c>
      <c r="I174" s="13">
        <v>29912</v>
      </c>
      <c r="J174" s="12">
        <v>1614</v>
      </c>
      <c r="K174" s="12" t="s">
        <v>55</v>
      </c>
      <c r="L174" s="13">
        <v>39183</v>
      </c>
      <c r="M174" s="19">
        <v>2134900</v>
      </c>
      <c r="N174" s="12" t="s">
        <v>30</v>
      </c>
      <c r="O174" s="12" t="s">
        <v>31</v>
      </c>
      <c r="P174" s="12" t="s">
        <v>32</v>
      </c>
      <c r="Q174" s="12" t="s">
        <v>685</v>
      </c>
      <c r="R174" s="31" t="s">
        <v>953</v>
      </c>
      <c r="S174" s="12" t="s">
        <v>77</v>
      </c>
      <c r="T174" s="13" t="s">
        <v>687</v>
      </c>
      <c r="U174" s="12" t="s">
        <v>120</v>
      </c>
      <c r="V174" s="12">
        <v>6.96</v>
      </c>
      <c r="W174" s="12">
        <v>1</v>
      </c>
      <c r="X174" s="12"/>
    </row>
    <row r="175" spans="1:24" ht="15" customHeight="1" x14ac:dyDescent="0.35">
      <c r="A175" s="19">
        <f t="shared" si="2"/>
        <v>171</v>
      </c>
      <c r="B175" s="11">
        <v>10898718</v>
      </c>
      <c r="C175" s="12" t="s">
        <v>543</v>
      </c>
      <c r="D175" s="12" t="s">
        <v>544</v>
      </c>
      <c r="E175" s="18" t="s">
        <v>27</v>
      </c>
      <c r="F175" s="12" t="s">
        <v>545</v>
      </c>
      <c r="G175" s="12" t="s">
        <v>114</v>
      </c>
      <c r="H175" s="12">
        <v>3186932384</v>
      </c>
      <c r="I175" s="13">
        <v>23231</v>
      </c>
      <c r="J175" s="12">
        <v>1634</v>
      </c>
      <c r="K175" s="12" t="s">
        <v>29</v>
      </c>
      <c r="L175" s="13">
        <v>40120</v>
      </c>
      <c r="M175" s="19">
        <v>4812900</v>
      </c>
      <c r="N175" s="12" t="s">
        <v>75</v>
      </c>
      <c r="O175" s="12" t="s">
        <v>31</v>
      </c>
      <c r="P175" s="12" t="s">
        <v>82</v>
      </c>
      <c r="Q175" s="12" t="s">
        <v>685</v>
      </c>
      <c r="R175" s="31" t="s">
        <v>954</v>
      </c>
      <c r="S175" s="12" t="s">
        <v>77</v>
      </c>
      <c r="T175" s="13" t="s">
        <v>687</v>
      </c>
      <c r="U175" s="12" t="s">
        <v>120</v>
      </c>
      <c r="V175" s="12">
        <v>6.96</v>
      </c>
      <c r="W175" s="12">
        <v>0</v>
      </c>
      <c r="X175" s="12"/>
    </row>
    <row r="176" spans="1:24" ht="15" customHeight="1" x14ac:dyDescent="0.35">
      <c r="A176" s="19">
        <f t="shared" si="2"/>
        <v>172</v>
      </c>
      <c r="B176" s="11">
        <v>1064112207</v>
      </c>
      <c r="C176" s="12" t="s">
        <v>735</v>
      </c>
      <c r="D176" s="12" t="s">
        <v>549</v>
      </c>
      <c r="E176" s="18" t="s">
        <v>27</v>
      </c>
      <c r="F176" s="12" t="s">
        <v>550</v>
      </c>
      <c r="G176" s="12" t="s">
        <v>114</v>
      </c>
      <c r="H176" s="12">
        <v>3196417328</v>
      </c>
      <c r="I176" s="13">
        <v>33334</v>
      </c>
      <c r="J176" s="12">
        <v>1634</v>
      </c>
      <c r="K176" s="12" t="s">
        <v>29</v>
      </c>
      <c r="L176" s="13">
        <v>42068</v>
      </c>
      <c r="M176" s="19">
        <v>1547100</v>
      </c>
      <c r="N176" s="12" t="s">
        <v>30</v>
      </c>
      <c r="O176" s="12" t="s">
        <v>31</v>
      </c>
      <c r="P176" s="12" t="s">
        <v>88</v>
      </c>
      <c r="Q176" s="12" t="s">
        <v>685</v>
      </c>
      <c r="R176" s="31" t="s">
        <v>955</v>
      </c>
      <c r="S176" s="12" t="s">
        <v>77</v>
      </c>
      <c r="T176" s="13" t="s">
        <v>687</v>
      </c>
      <c r="U176" s="12" t="s">
        <v>35</v>
      </c>
      <c r="V176" s="12">
        <v>6.96</v>
      </c>
      <c r="W176" s="12">
        <v>1</v>
      </c>
      <c r="X176" s="12"/>
    </row>
    <row r="177" spans="1:24" ht="15" customHeight="1" x14ac:dyDescent="0.35">
      <c r="A177" s="19">
        <f t="shared" si="2"/>
        <v>173</v>
      </c>
      <c r="B177" s="11">
        <v>88284830</v>
      </c>
      <c r="C177" s="12" t="s">
        <v>86</v>
      </c>
      <c r="D177" s="12" t="s">
        <v>551</v>
      </c>
      <c r="E177" s="18" t="s">
        <v>27</v>
      </c>
      <c r="F177" s="12" t="s">
        <v>552</v>
      </c>
      <c r="G177" s="12" t="s">
        <v>86</v>
      </c>
      <c r="H177" s="12">
        <v>3185118239</v>
      </c>
      <c r="I177" s="13">
        <v>28752</v>
      </c>
      <c r="J177" s="12">
        <v>1634</v>
      </c>
      <c r="K177" s="12" t="s">
        <v>29</v>
      </c>
      <c r="L177" s="13">
        <v>40756</v>
      </c>
      <c r="M177" s="19">
        <v>4812900</v>
      </c>
      <c r="N177" s="12" t="s">
        <v>49</v>
      </c>
      <c r="O177" s="12" t="s">
        <v>31</v>
      </c>
      <c r="P177" s="12" t="s">
        <v>82</v>
      </c>
      <c r="Q177" s="12" t="s">
        <v>685</v>
      </c>
      <c r="R177" s="31" t="s">
        <v>956</v>
      </c>
      <c r="S177" s="12" t="s">
        <v>77</v>
      </c>
      <c r="T177" s="13" t="s">
        <v>687</v>
      </c>
      <c r="U177" s="12" t="s">
        <v>35</v>
      </c>
      <c r="V177" s="12">
        <v>6.96</v>
      </c>
      <c r="W177" s="12">
        <v>0</v>
      </c>
      <c r="X177" s="12"/>
    </row>
    <row r="178" spans="1:24" ht="15" customHeight="1" x14ac:dyDescent="0.35">
      <c r="A178" s="19">
        <f t="shared" si="2"/>
        <v>174</v>
      </c>
      <c r="B178" s="11">
        <v>1067720805</v>
      </c>
      <c r="C178" s="12" t="s">
        <v>439</v>
      </c>
      <c r="D178" s="12" t="s">
        <v>555</v>
      </c>
      <c r="E178" s="18" t="s">
        <v>27</v>
      </c>
      <c r="F178" s="12" t="s">
        <v>556</v>
      </c>
      <c r="G178" s="12" t="s">
        <v>439</v>
      </c>
      <c r="H178" s="12">
        <v>3043827720</v>
      </c>
      <c r="I178" s="13">
        <v>33275</v>
      </c>
      <c r="J178" s="12">
        <v>1618</v>
      </c>
      <c r="K178" s="12" t="s">
        <v>118</v>
      </c>
      <c r="L178" s="13">
        <v>43105</v>
      </c>
      <c r="M178" s="19">
        <v>1107700</v>
      </c>
      <c r="N178" s="12" t="s">
        <v>30</v>
      </c>
      <c r="O178" s="12" t="s">
        <v>119</v>
      </c>
      <c r="P178" s="12" t="s">
        <v>225</v>
      </c>
      <c r="Q178" s="12" t="s">
        <v>685</v>
      </c>
      <c r="R178" s="31" t="s">
        <v>957</v>
      </c>
      <c r="S178" s="12" t="s">
        <v>77</v>
      </c>
      <c r="T178" s="13" t="s">
        <v>687</v>
      </c>
      <c r="U178" s="12" t="s">
        <v>35</v>
      </c>
      <c r="V178" s="12">
        <v>6.96</v>
      </c>
      <c r="W178" s="12">
        <v>1</v>
      </c>
      <c r="X178" s="12"/>
    </row>
    <row r="179" spans="1:24" ht="15" customHeight="1" x14ac:dyDescent="0.35">
      <c r="A179" s="19">
        <f t="shared" si="2"/>
        <v>175</v>
      </c>
      <c r="B179" s="11">
        <v>84031777</v>
      </c>
      <c r="C179" s="12" t="s">
        <v>102</v>
      </c>
      <c r="D179" s="12" t="s">
        <v>560</v>
      </c>
      <c r="E179" s="18" t="s">
        <v>27</v>
      </c>
      <c r="F179" s="12" t="s">
        <v>958</v>
      </c>
      <c r="G179" s="12" t="s">
        <v>102</v>
      </c>
      <c r="H179" s="12">
        <v>3127610557</v>
      </c>
      <c r="I179" s="13">
        <v>24449</v>
      </c>
      <c r="J179" s="12">
        <v>1618</v>
      </c>
      <c r="K179" s="12" t="s">
        <v>118</v>
      </c>
      <c r="L179" s="13">
        <v>43360</v>
      </c>
      <c r="M179" s="19">
        <v>1616100</v>
      </c>
      <c r="N179" s="12" t="s">
        <v>61</v>
      </c>
      <c r="O179" s="12" t="s">
        <v>31</v>
      </c>
      <c r="P179" s="12" t="s">
        <v>240</v>
      </c>
      <c r="Q179" s="12" t="s">
        <v>685</v>
      </c>
      <c r="R179" s="31" t="s">
        <v>959</v>
      </c>
      <c r="S179" s="12" t="s">
        <v>77</v>
      </c>
      <c r="T179" s="13" t="s">
        <v>687</v>
      </c>
      <c r="U179" s="12" t="s">
        <v>35</v>
      </c>
      <c r="V179" s="12">
        <v>6.96</v>
      </c>
      <c r="W179" s="12">
        <v>1</v>
      </c>
      <c r="X179" s="12"/>
    </row>
    <row r="180" spans="1:24" ht="15" customHeight="1" x14ac:dyDescent="0.35">
      <c r="A180" s="19">
        <f t="shared" si="2"/>
        <v>176</v>
      </c>
      <c r="B180" s="11">
        <v>1064109518</v>
      </c>
      <c r="C180" s="12" t="s">
        <v>735</v>
      </c>
      <c r="D180" s="12" t="s">
        <v>562</v>
      </c>
      <c r="E180" s="18" t="s">
        <v>66</v>
      </c>
      <c r="F180" s="12" t="s">
        <v>563</v>
      </c>
      <c r="G180" s="12" t="s">
        <v>114</v>
      </c>
      <c r="H180" s="12">
        <v>3155301111</v>
      </c>
      <c r="I180" s="13">
        <v>32603</v>
      </c>
      <c r="J180" s="12">
        <v>1634</v>
      </c>
      <c r="K180" s="12" t="s">
        <v>29</v>
      </c>
      <c r="L180" s="13">
        <v>41655</v>
      </c>
      <c r="M180" s="19">
        <v>2120000</v>
      </c>
      <c r="N180" s="12" t="s">
        <v>30</v>
      </c>
      <c r="O180" s="12" t="s">
        <v>31</v>
      </c>
      <c r="P180" s="12" t="s">
        <v>235</v>
      </c>
      <c r="Q180" s="12" t="s">
        <v>685</v>
      </c>
      <c r="R180" s="31" t="s">
        <v>960</v>
      </c>
      <c r="S180" s="12" t="s">
        <v>77</v>
      </c>
      <c r="T180" s="13" t="s">
        <v>687</v>
      </c>
      <c r="U180" s="12" t="s">
        <v>35</v>
      </c>
      <c r="V180" s="12">
        <v>6.96</v>
      </c>
      <c r="W180" s="12">
        <v>0</v>
      </c>
      <c r="X180" s="12"/>
    </row>
    <row r="181" spans="1:24" ht="15" customHeight="1" x14ac:dyDescent="0.35">
      <c r="A181" s="19">
        <f t="shared" si="2"/>
        <v>177</v>
      </c>
      <c r="B181" s="11">
        <v>1096207394</v>
      </c>
      <c r="C181" s="12" t="s">
        <v>961</v>
      </c>
      <c r="D181" s="12" t="s">
        <v>962</v>
      </c>
      <c r="E181" s="18" t="s">
        <v>27</v>
      </c>
      <c r="F181" s="12" t="s">
        <v>963</v>
      </c>
      <c r="G181" s="12" t="s">
        <v>114</v>
      </c>
      <c r="H181" s="12">
        <v>3114233668</v>
      </c>
      <c r="I181" s="13">
        <v>33140</v>
      </c>
      <c r="J181" s="12">
        <v>1618</v>
      </c>
      <c r="K181" s="12" t="s">
        <v>118</v>
      </c>
      <c r="L181" s="13">
        <v>43512</v>
      </c>
      <c r="M181" s="19">
        <v>1031800</v>
      </c>
      <c r="N181" s="12" t="s">
        <v>30</v>
      </c>
      <c r="O181" s="12" t="s">
        <v>31</v>
      </c>
      <c r="P181" s="12" t="s">
        <v>228</v>
      </c>
      <c r="Q181" s="12" t="s">
        <v>685</v>
      </c>
      <c r="R181" s="31" t="s">
        <v>964</v>
      </c>
      <c r="S181" s="12" t="s">
        <v>77</v>
      </c>
      <c r="T181" s="13" t="s">
        <v>687</v>
      </c>
      <c r="U181" s="12" t="s">
        <v>35</v>
      </c>
      <c r="V181" s="12">
        <v>6.96</v>
      </c>
      <c r="W181" s="12">
        <v>1</v>
      </c>
      <c r="X181" s="12"/>
    </row>
    <row r="182" spans="1:24" ht="15" customHeight="1" x14ac:dyDescent="0.35">
      <c r="A182" s="19">
        <f t="shared" si="2"/>
        <v>178</v>
      </c>
      <c r="B182" s="11">
        <v>1007387338</v>
      </c>
      <c r="C182" s="12" t="s">
        <v>735</v>
      </c>
      <c r="D182" s="12" t="s">
        <v>564</v>
      </c>
      <c r="E182" s="18" t="s">
        <v>27</v>
      </c>
      <c r="F182" s="12" t="s">
        <v>565</v>
      </c>
      <c r="G182" s="12" t="s">
        <v>114</v>
      </c>
      <c r="H182" s="12">
        <v>3174583334</v>
      </c>
      <c r="I182" s="13">
        <v>32749</v>
      </c>
      <c r="J182" s="12">
        <v>1634</v>
      </c>
      <c r="K182" s="12" t="s">
        <v>29</v>
      </c>
      <c r="L182" s="13">
        <v>41655</v>
      </c>
      <c r="M182" s="19">
        <v>1547100</v>
      </c>
      <c r="N182" s="12" t="s">
        <v>75</v>
      </c>
      <c r="O182" s="12" t="s">
        <v>31</v>
      </c>
      <c r="P182" s="12" t="s">
        <v>88</v>
      </c>
      <c r="Q182" s="12" t="s">
        <v>685</v>
      </c>
      <c r="R182" s="31" t="s">
        <v>965</v>
      </c>
      <c r="S182" s="12" t="s">
        <v>77</v>
      </c>
      <c r="T182" s="13" t="s">
        <v>687</v>
      </c>
      <c r="U182" s="12" t="s">
        <v>35</v>
      </c>
      <c r="V182" s="12">
        <v>6.96</v>
      </c>
      <c r="W182" s="12">
        <v>1</v>
      </c>
      <c r="X182" s="12"/>
    </row>
    <row r="183" spans="1:24" ht="15" customHeight="1" x14ac:dyDescent="0.35">
      <c r="A183" s="19">
        <f t="shared" si="2"/>
        <v>179</v>
      </c>
      <c r="B183" s="11">
        <v>1143425219</v>
      </c>
      <c r="C183" s="12" t="s">
        <v>52</v>
      </c>
      <c r="D183" s="12" t="s">
        <v>566</v>
      </c>
      <c r="E183" s="18" t="s">
        <v>27</v>
      </c>
      <c r="F183" s="12" t="s">
        <v>567</v>
      </c>
      <c r="G183" s="12" t="s">
        <v>52</v>
      </c>
      <c r="H183" s="12">
        <v>3162713335</v>
      </c>
      <c r="I183" s="13">
        <v>32810</v>
      </c>
      <c r="J183" s="12">
        <v>1634</v>
      </c>
      <c r="K183" s="12" t="s">
        <v>29</v>
      </c>
      <c r="L183" s="13">
        <v>41671</v>
      </c>
      <c r="M183" s="19">
        <v>2337300</v>
      </c>
      <c r="N183" s="12" t="s">
        <v>30</v>
      </c>
      <c r="O183" s="12" t="s">
        <v>31</v>
      </c>
      <c r="P183" s="12" t="s">
        <v>105</v>
      </c>
      <c r="Q183" s="12" t="s">
        <v>685</v>
      </c>
      <c r="R183" s="31" t="s">
        <v>966</v>
      </c>
      <c r="S183" s="12" t="s">
        <v>51</v>
      </c>
      <c r="T183" s="13" t="s">
        <v>687</v>
      </c>
      <c r="U183" s="12" t="s">
        <v>35</v>
      </c>
      <c r="V183" s="12">
        <v>6.96</v>
      </c>
      <c r="W183" s="12">
        <v>1</v>
      </c>
      <c r="X183" s="12"/>
    </row>
    <row r="184" spans="1:24" ht="15" customHeight="1" x14ac:dyDescent="0.35">
      <c r="A184" s="19">
        <f t="shared" si="2"/>
        <v>180</v>
      </c>
      <c r="B184" s="11">
        <v>94469902</v>
      </c>
      <c r="C184" s="12" t="s">
        <v>93</v>
      </c>
      <c r="D184" s="12" t="s">
        <v>570</v>
      </c>
      <c r="E184" s="18" t="s">
        <v>27</v>
      </c>
      <c r="F184" s="12" t="s">
        <v>571</v>
      </c>
      <c r="G184" s="12" t="s">
        <v>93</v>
      </c>
      <c r="H184" s="12">
        <v>3103691602</v>
      </c>
      <c r="I184" s="13">
        <v>29424</v>
      </c>
      <c r="J184" s="12">
        <v>1624</v>
      </c>
      <c r="K184" s="12" t="s">
        <v>60</v>
      </c>
      <c r="L184" s="13">
        <v>40375</v>
      </c>
      <c r="M184" s="19">
        <v>1137800</v>
      </c>
      <c r="N184" s="12" t="s">
        <v>75</v>
      </c>
      <c r="O184" s="12" t="s">
        <v>31</v>
      </c>
      <c r="P184" s="12" t="s">
        <v>63</v>
      </c>
      <c r="Q184" s="12" t="s">
        <v>722</v>
      </c>
      <c r="R184" s="31" t="s">
        <v>967</v>
      </c>
      <c r="S184" s="12" t="s">
        <v>64</v>
      </c>
      <c r="T184" s="13" t="s">
        <v>687</v>
      </c>
      <c r="U184" s="12" t="s">
        <v>120</v>
      </c>
      <c r="V184" s="12">
        <v>6.96</v>
      </c>
      <c r="W184" s="12">
        <v>0</v>
      </c>
      <c r="X184" s="12"/>
    </row>
    <row r="185" spans="1:24" ht="15" customHeight="1" x14ac:dyDescent="0.35">
      <c r="A185" s="19">
        <f t="shared" si="2"/>
        <v>181</v>
      </c>
      <c r="B185" s="11">
        <v>1002160541</v>
      </c>
      <c r="C185" s="12" t="s">
        <v>52</v>
      </c>
      <c r="D185" s="12" t="s">
        <v>572</v>
      </c>
      <c r="E185" s="18" t="s">
        <v>27</v>
      </c>
      <c r="F185" s="12" t="s">
        <v>573</v>
      </c>
      <c r="G185" s="12" t="s">
        <v>52</v>
      </c>
      <c r="H185" s="12">
        <v>3152442195</v>
      </c>
      <c r="I185" s="13">
        <v>34292</v>
      </c>
      <c r="J185" s="12">
        <v>1634</v>
      </c>
      <c r="K185" s="12" t="s">
        <v>29</v>
      </c>
      <c r="L185" s="13">
        <v>41655</v>
      </c>
      <c r="M185" s="19">
        <v>1547100</v>
      </c>
      <c r="N185" s="12" t="s">
        <v>30</v>
      </c>
      <c r="O185" s="12" t="s">
        <v>31</v>
      </c>
      <c r="P185" s="12" t="s">
        <v>88</v>
      </c>
      <c r="Q185" s="12" t="s">
        <v>685</v>
      </c>
      <c r="R185" s="31" t="s">
        <v>968</v>
      </c>
      <c r="S185" s="12" t="s">
        <v>51</v>
      </c>
      <c r="T185" s="13" t="s">
        <v>687</v>
      </c>
      <c r="U185" s="12" t="s">
        <v>35</v>
      </c>
      <c r="V185" s="12">
        <v>6.96</v>
      </c>
      <c r="W185" s="12">
        <v>1</v>
      </c>
      <c r="X185" s="12"/>
    </row>
    <row r="186" spans="1:24" ht="15" customHeight="1" x14ac:dyDescent="0.35">
      <c r="A186" s="19">
        <f t="shared" si="2"/>
        <v>182</v>
      </c>
      <c r="B186" s="11">
        <v>77178367</v>
      </c>
      <c r="C186" s="12" t="s">
        <v>194</v>
      </c>
      <c r="D186" s="12" t="s">
        <v>574</v>
      </c>
      <c r="E186" s="18" t="s">
        <v>27</v>
      </c>
      <c r="F186" s="12" t="s">
        <v>575</v>
      </c>
      <c r="G186" s="12" t="s">
        <v>194</v>
      </c>
      <c r="H186" s="12">
        <v>3135129566</v>
      </c>
      <c r="I186" s="13">
        <v>28080</v>
      </c>
      <c r="J186" s="12">
        <v>1614</v>
      </c>
      <c r="K186" s="12" t="s">
        <v>55</v>
      </c>
      <c r="L186" s="13">
        <v>40326</v>
      </c>
      <c r="M186" s="19">
        <v>7222600</v>
      </c>
      <c r="N186" s="12" t="s">
        <v>49</v>
      </c>
      <c r="O186" s="12" t="s">
        <v>62</v>
      </c>
      <c r="P186" s="12" t="s">
        <v>292</v>
      </c>
      <c r="Q186" s="12" t="s">
        <v>685</v>
      </c>
      <c r="R186" s="31" t="s">
        <v>969</v>
      </c>
      <c r="S186" s="12" t="s">
        <v>77</v>
      </c>
      <c r="T186" s="13" t="s">
        <v>687</v>
      </c>
      <c r="U186" s="12" t="s">
        <v>120</v>
      </c>
      <c r="V186" s="12">
        <v>6.96</v>
      </c>
      <c r="W186" s="12">
        <v>0</v>
      </c>
      <c r="X186" s="12"/>
    </row>
    <row r="187" spans="1:24" ht="15" customHeight="1" x14ac:dyDescent="0.35">
      <c r="A187" s="19">
        <f t="shared" si="2"/>
        <v>183</v>
      </c>
      <c r="B187" s="11">
        <v>1067731388</v>
      </c>
      <c r="C187" s="12" t="s">
        <v>439</v>
      </c>
      <c r="D187" s="12" t="s">
        <v>970</v>
      </c>
      <c r="E187" s="18" t="s">
        <v>27</v>
      </c>
      <c r="F187" s="12" t="s">
        <v>971</v>
      </c>
      <c r="G187" s="12" t="s">
        <v>439</v>
      </c>
      <c r="H187" s="12">
        <v>3046692244</v>
      </c>
      <c r="I187" s="13">
        <v>36399</v>
      </c>
      <c r="J187" s="12">
        <v>1634</v>
      </c>
      <c r="K187" s="12" t="s">
        <v>29</v>
      </c>
      <c r="L187" s="13">
        <v>43691</v>
      </c>
      <c r="M187" s="19">
        <v>828116</v>
      </c>
      <c r="N187" s="12" t="s">
        <v>618</v>
      </c>
      <c r="O187" s="12" t="s">
        <v>41</v>
      </c>
      <c r="P187" s="12" t="s">
        <v>42</v>
      </c>
      <c r="Q187" s="12" t="s">
        <v>685</v>
      </c>
      <c r="R187" s="31" t="s">
        <v>972</v>
      </c>
      <c r="S187" s="12" t="s">
        <v>43</v>
      </c>
      <c r="T187" s="13">
        <v>43874</v>
      </c>
      <c r="U187" s="12"/>
      <c r="V187" s="12">
        <v>6.96</v>
      </c>
      <c r="W187" s="12">
        <v>0</v>
      </c>
      <c r="X187" s="12">
        <f ca="1">+DAYS360(L187,$X$3,0)</f>
        <v>1980</v>
      </c>
    </row>
    <row r="188" spans="1:24" ht="15" customHeight="1" x14ac:dyDescent="0.35">
      <c r="A188" s="19">
        <f t="shared" si="2"/>
        <v>184</v>
      </c>
      <c r="B188" s="11">
        <v>1082904318</v>
      </c>
      <c r="C188" s="12" t="s">
        <v>96</v>
      </c>
      <c r="D188" s="12" t="s">
        <v>576</v>
      </c>
      <c r="E188" s="18" t="s">
        <v>27</v>
      </c>
      <c r="F188" s="12" t="s">
        <v>577</v>
      </c>
      <c r="G188" s="12" t="s">
        <v>96</v>
      </c>
      <c r="H188" s="12">
        <v>4365025</v>
      </c>
      <c r="I188" s="13">
        <v>32784</v>
      </c>
      <c r="J188" s="12">
        <v>1634</v>
      </c>
      <c r="K188" s="12" t="s">
        <v>29</v>
      </c>
      <c r="L188" s="13">
        <v>42186</v>
      </c>
      <c r="M188" s="19">
        <v>4812900</v>
      </c>
      <c r="N188" s="12" t="s">
        <v>49</v>
      </c>
      <c r="O188" s="12" t="s">
        <v>100</v>
      </c>
      <c r="P188" s="12" t="s">
        <v>82</v>
      </c>
      <c r="Q188" s="12" t="s">
        <v>685</v>
      </c>
      <c r="R188" s="31" t="s">
        <v>973</v>
      </c>
      <c r="S188" s="12" t="s">
        <v>129</v>
      </c>
      <c r="T188" s="13" t="s">
        <v>687</v>
      </c>
      <c r="U188" s="12" t="s">
        <v>35</v>
      </c>
      <c r="V188" s="12">
        <v>6.96</v>
      </c>
      <c r="W188" s="12">
        <v>0</v>
      </c>
      <c r="X188" s="12"/>
    </row>
    <row r="189" spans="1:24" ht="15" customHeight="1" x14ac:dyDescent="0.35">
      <c r="A189" s="19">
        <f t="shared" si="2"/>
        <v>185</v>
      </c>
      <c r="B189" s="11">
        <v>84006862</v>
      </c>
      <c r="C189" s="12" t="s">
        <v>381</v>
      </c>
      <c r="D189" s="12" t="s">
        <v>974</v>
      </c>
      <c r="E189" s="18" t="s">
        <v>27</v>
      </c>
      <c r="F189" s="12" t="s">
        <v>975</v>
      </c>
      <c r="G189" s="12" t="s">
        <v>381</v>
      </c>
      <c r="H189" s="12">
        <v>3103917262</v>
      </c>
      <c r="I189" s="13">
        <v>26653</v>
      </c>
      <c r="J189" s="12">
        <v>1618</v>
      </c>
      <c r="K189" s="12" t="s">
        <v>118</v>
      </c>
      <c r="L189" s="13">
        <v>43801</v>
      </c>
      <c r="M189" s="19">
        <v>1400000</v>
      </c>
      <c r="N189" s="12" t="s">
        <v>49</v>
      </c>
      <c r="O189" s="12" t="s">
        <v>31</v>
      </c>
      <c r="P189" s="12" t="s">
        <v>240</v>
      </c>
      <c r="Q189" s="12" t="s">
        <v>685</v>
      </c>
      <c r="R189" s="31" t="s">
        <v>976</v>
      </c>
      <c r="S189" s="12" t="s">
        <v>77</v>
      </c>
      <c r="T189" s="13" t="s">
        <v>687</v>
      </c>
      <c r="U189" s="12" t="s">
        <v>35</v>
      </c>
      <c r="V189" s="12">
        <v>6.96</v>
      </c>
      <c r="W189" s="12">
        <v>1</v>
      </c>
      <c r="X189" s="12"/>
    </row>
    <row r="190" spans="1:24" ht="15" customHeight="1" x14ac:dyDescent="0.35">
      <c r="A190" s="19">
        <f t="shared" si="2"/>
        <v>186</v>
      </c>
      <c r="B190" s="11">
        <v>1063283533</v>
      </c>
      <c r="C190" s="12" t="s">
        <v>477</v>
      </c>
      <c r="D190" s="12" t="s">
        <v>578</v>
      </c>
      <c r="E190" s="18" t="s">
        <v>27</v>
      </c>
      <c r="F190" s="12" t="s">
        <v>579</v>
      </c>
      <c r="G190" s="12" t="s">
        <v>39</v>
      </c>
      <c r="H190" s="12">
        <v>3187692818</v>
      </c>
      <c r="I190" s="13">
        <v>32286</v>
      </c>
      <c r="J190" s="12">
        <v>1634</v>
      </c>
      <c r="K190" s="12" t="s">
        <v>29</v>
      </c>
      <c r="L190" s="13">
        <v>42065</v>
      </c>
      <c r="M190" s="19">
        <v>1547100</v>
      </c>
      <c r="N190" s="12" t="s">
        <v>30</v>
      </c>
      <c r="O190" s="12" t="s">
        <v>100</v>
      </c>
      <c r="P190" s="12" t="s">
        <v>88</v>
      </c>
      <c r="Q190" s="12" t="s">
        <v>685</v>
      </c>
      <c r="R190" s="31" t="s">
        <v>977</v>
      </c>
      <c r="S190" s="12" t="s">
        <v>77</v>
      </c>
      <c r="T190" s="13" t="s">
        <v>687</v>
      </c>
      <c r="U190" s="12" t="s">
        <v>35</v>
      </c>
      <c r="V190" s="12">
        <v>6.96</v>
      </c>
      <c r="W190" s="12">
        <v>1</v>
      </c>
      <c r="X190" s="12"/>
    </row>
    <row r="191" spans="1:24" ht="15" customHeight="1" x14ac:dyDescent="0.35">
      <c r="A191" s="19">
        <f t="shared" si="2"/>
        <v>187</v>
      </c>
      <c r="B191" s="11">
        <v>1065998454</v>
      </c>
      <c r="C191" s="12" t="s">
        <v>185</v>
      </c>
      <c r="D191" s="12" t="s">
        <v>580</v>
      </c>
      <c r="E191" s="18" t="s">
        <v>27</v>
      </c>
      <c r="F191" s="12" t="s">
        <v>581</v>
      </c>
      <c r="G191" s="12" t="s">
        <v>185</v>
      </c>
      <c r="H191" s="12"/>
      <c r="I191" s="13">
        <v>34985</v>
      </c>
      <c r="J191" s="12">
        <v>1618</v>
      </c>
      <c r="K191" s="12" t="s">
        <v>118</v>
      </c>
      <c r="L191" s="13">
        <v>43329</v>
      </c>
      <c r="M191" s="19">
        <v>1031800</v>
      </c>
      <c r="N191" s="12" t="s">
        <v>30</v>
      </c>
      <c r="O191" s="12" t="s">
        <v>31</v>
      </c>
      <c r="P191" s="12" t="s">
        <v>225</v>
      </c>
      <c r="Q191" s="12" t="s">
        <v>685</v>
      </c>
      <c r="R191" s="31" t="s">
        <v>978</v>
      </c>
      <c r="S191" s="12" t="s">
        <v>77</v>
      </c>
      <c r="T191" s="13" t="s">
        <v>687</v>
      </c>
      <c r="U191" s="12" t="s">
        <v>35</v>
      </c>
      <c r="V191" s="12">
        <v>6.96</v>
      </c>
      <c r="W191" s="12">
        <v>1</v>
      </c>
      <c r="X191" s="12"/>
    </row>
    <row r="192" spans="1:24" ht="15" customHeight="1" x14ac:dyDescent="0.35">
      <c r="A192" s="19">
        <f t="shared" si="2"/>
        <v>188</v>
      </c>
      <c r="B192" s="11">
        <v>72311787</v>
      </c>
      <c r="C192" s="12" t="s">
        <v>979</v>
      </c>
      <c r="D192" s="12" t="s">
        <v>587</v>
      </c>
      <c r="E192" s="18" t="s">
        <v>27</v>
      </c>
      <c r="F192" s="12" t="s">
        <v>588</v>
      </c>
      <c r="G192" s="12" t="s">
        <v>47</v>
      </c>
      <c r="H192" s="12">
        <v>3116731841</v>
      </c>
      <c r="I192" s="13">
        <v>29596</v>
      </c>
      <c r="J192" s="12">
        <v>1634</v>
      </c>
      <c r="K192" s="12" t="s">
        <v>29</v>
      </c>
      <c r="L192" s="13">
        <v>41671</v>
      </c>
      <c r="M192" s="19">
        <v>1892900</v>
      </c>
      <c r="N192" s="12" t="s">
        <v>75</v>
      </c>
      <c r="O192" s="12" t="s">
        <v>62</v>
      </c>
      <c r="P192" s="12" t="s">
        <v>125</v>
      </c>
      <c r="Q192" s="12" t="s">
        <v>685</v>
      </c>
      <c r="R192" s="31" t="s">
        <v>980</v>
      </c>
      <c r="S192" s="12" t="s">
        <v>77</v>
      </c>
      <c r="T192" s="13" t="s">
        <v>687</v>
      </c>
      <c r="U192" s="12" t="s">
        <v>35</v>
      </c>
      <c r="V192" s="12">
        <v>6.96</v>
      </c>
      <c r="W192" s="12">
        <v>1</v>
      </c>
      <c r="X192" s="12"/>
    </row>
    <row r="193" spans="1:24" ht="15" customHeight="1" x14ac:dyDescent="0.35">
      <c r="A193" s="19">
        <f t="shared" si="2"/>
        <v>189</v>
      </c>
      <c r="B193" s="11">
        <v>1062811236</v>
      </c>
      <c r="C193" s="12" t="s">
        <v>222</v>
      </c>
      <c r="D193" s="12" t="s">
        <v>589</v>
      </c>
      <c r="E193" s="18" t="s">
        <v>27</v>
      </c>
      <c r="F193" s="12" t="s">
        <v>981</v>
      </c>
      <c r="G193" s="12" t="s">
        <v>222</v>
      </c>
      <c r="H193" s="12">
        <v>3173781962</v>
      </c>
      <c r="I193" s="13">
        <v>34396</v>
      </c>
      <c r="J193" s="12">
        <v>1634</v>
      </c>
      <c r="K193" s="12" t="s">
        <v>29</v>
      </c>
      <c r="L193" s="13">
        <v>43395</v>
      </c>
      <c r="M193" s="19">
        <v>1259000</v>
      </c>
      <c r="N193" s="12" t="s">
        <v>30</v>
      </c>
      <c r="O193" s="12" t="s">
        <v>31</v>
      </c>
      <c r="P193" s="12" t="s">
        <v>88</v>
      </c>
      <c r="Q193" s="12" t="s">
        <v>685</v>
      </c>
      <c r="R193" s="31" t="s">
        <v>982</v>
      </c>
      <c r="S193" s="12" t="s">
        <v>77</v>
      </c>
      <c r="T193" s="13" t="s">
        <v>687</v>
      </c>
      <c r="U193" s="12" t="s">
        <v>35</v>
      </c>
      <c r="V193" s="12">
        <v>6.96</v>
      </c>
      <c r="W193" s="12">
        <v>1</v>
      </c>
      <c r="X193" s="12"/>
    </row>
    <row r="194" spans="1:24" ht="15" customHeight="1" x14ac:dyDescent="0.35">
      <c r="A194" s="19">
        <f t="shared" si="2"/>
        <v>190</v>
      </c>
      <c r="B194" s="11">
        <v>1065833171</v>
      </c>
      <c r="C194" s="12" t="s">
        <v>74</v>
      </c>
      <c r="D194" s="12" t="s">
        <v>983</v>
      </c>
      <c r="E194" s="18" t="s">
        <v>27</v>
      </c>
      <c r="F194" s="12" t="s">
        <v>984</v>
      </c>
      <c r="G194" s="12" t="s">
        <v>74</v>
      </c>
      <c r="H194" s="12">
        <v>5882248</v>
      </c>
      <c r="I194" s="13">
        <v>35580</v>
      </c>
      <c r="J194" s="12">
        <v>1634</v>
      </c>
      <c r="K194" s="12" t="s">
        <v>29</v>
      </c>
      <c r="L194" s="13">
        <v>43620</v>
      </c>
      <c r="M194" s="19">
        <v>1187700</v>
      </c>
      <c r="N194" s="12" t="s">
        <v>49</v>
      </c>
      <c r="O194" s="12" t="s">
        <v>31</v>
      </c>
      <c r="P194" s="12" t="s">
        <v>88</v>
      </c>
      <c r="Q194" s="12" t="s">
        <v>685</v>
      </c>
      <c r="R194" s="31" t="s">
        <v>985</v>
      </c>
      <c r="S194" s="12" t="s">
        <v>77</v>
      </c>
      <c r="T194" s="13" t="s">
        <v>687</v>
      </c>
      <c r="U194" s="12" t="s">
        <v>35</v>
      </c>
      <c r="V194" s="12">
        <v>6.96</v>
      </c>
      <c r="W194" s="12">
        <v>1</v>
      </c>
      <c r="X194" s="12"/>
    </row>
    <row r="195" spans="1:24" ht="15" customHeight="1" x14ac:dyDescent="0.35">
      <c r="A195" s="19">
        <f t="shared" si="2"/>
        <v>191</v>
      </c>
      <c r="B195" s="11">
        <v>15186279</v>
      </c>
      <c r="C195" s="12" t="s">
        <v>25</v>
      </c>
      <c r="D195" s="12" t="s">
        <v>591</v>
      </c>
      <c r="E195" s="18" t="s">
        <v>27</v>
      </c>
      <c r="F195" s="12" t="s">
        <v>592</v>
      </c>
      <c r="G195" s="12" t="s">
        <v>25</v>
      </c>
      <c r="H195" s="12">
        <v>3004344430</v>
      </c>
      <c r="I195" s="13">
        <v>30506</v>
      </c>
      <c r="J195" s="12">
        <v>1618</v>
      </c>
      <c r="K195" s="12" t="s">
        <v>118</v>
      </c>
      <c r="L195" s="13">
        <v>42982</v>
      </c>
      <c r="M195" s="19">
        <v>1616100</v>
      </c>
      <c r="N195" s="12" t="s">
        <v>61</v>
      </c>
      <c r="O195" s="12" t="s">
        <v>31</v>
      </c>
      <c r="P195" s="12" t="s">
        <v>240</v>
      </c>
      <c r="Q195" s="12" t="s">
        <v>685</v>
      </c>
      <c r="R195" s="31" t="s">
        <v>986</v>
      </c>
      <c r="S195" s="12" t="s">
        <v>33</v>
      </c>
      <c r="T195" s="13" t="s">
        <v>687</v>
      </c>
      <c r="U195" s="12" t="s">
        <v>35</v>
      </c>
      <c r="V195" s="12">
        <v>6.96</v>
      </c>
      <c r="W195" s="12">
        <v>1</v>
      </c>
      <c r="X195" s="12"/>
    </row>
    <row r="196" spans="1:24" ht="15" customHeight="1" x14ac:dyDescent="0.35">
      <c r="A196" s="19">
        <f t="shared" si="2"/>
        <v>192</v>
      </c>
      <c r="B196" s="11">
        <v>1065809318</v>
      </c>
      <c r="C196" s="12" t="s">
        <v>74</v>
      </c>
      <c r="D196" s="12" t="s">
        <v>593</v>
      </c>
      <c r="E196" s="18" t="s">
        <v>66</v>
      </c>
      <c r="F196" s="12" t="s">
        <v>594</v>
      </c>
      <c r="G196" s="12" t="s">
        <v>74</v>
      </c>
      <c r="H196" s="12">
        <v>3128568982</v>
      </c>
      <c r="I196" s="13">
        <v>34593</v>
      </c>
      <c r="J196" s="12">
        <v>1634</v>
      </c>
      <c r="K196" s="12" t="s">
        <v>29</v>
      </c>
      <c r="L196" s="13">
        <v>43059</v>
      </c>
      <c r="M196" s="19">
        <v>2332000</v>
      </c>
      <c r="N196" s="12" t="s">
        <v>75</v>
      </c>
      <c r="O196" s="12" t="s">
        <v>31</v>
      </c>
      <c r="P196" s="12" t="s">
        <v>800</v>
      </c>
      <c r="Q196" s="12" t="s">
        <v>685</v>
      </c>
      <c r="R196" s="31" t="s">
        <v>987</v>
      </c>
      <c r="S196" s="12" t="s">
        <v>77</v>
      </c>
      <c r="T196" s="13" t="s">
        <v>687</v>
      </c>
      <c r="U196" s="12" t="s">
        <v>35</v>
      </c>
      <c r="V196" s="12">
        <v>6.96</v>
      </c>
      <c r="W196" s="12">
        <v>0</v>
      </c>
      <c r="X196" s="12"/>
    </row>
    <row r="197" spans="1:24" ht="15" customHeight="1" x14ac:dyDescent="0.35">
      <c r="A197" s="19">
        <f t="shared" si="2"/>
        <v>193</v>
      </c>
      <c r="B197" s="11">
        <v>1064116426</v>
      </c>
      <c r="C197" s="12" t="s">
        <v>988</v>
      </c>
      <c r="D197" s="12" t="s">
        <v>596</v>
      </c>
      <c r="E197" s="18" t="s">
        <v>27</v>
      </c>
      <c r="F197" s="12" t="s">
        <v>597</v>
      </c>
      <c r="G197" s="12" t="s">
        <v>114</v>
      </c>
      <c r="H197" s="12"/>
      <c r="I197" s="13">
        <v>34647</v>
      </c>
      <c r="J197" s="12">
        <v>1638</v>
      </c>
      <c r="K197" s="12" t="s">
        <v>99</v>
      </c>
      <c r="L197" s="13">
        <v>43154</v>
      </c>
      <c r="M197" s="19">
        <v>1075300</v>
      </c>
      <c r="N197" s="12" t="s">
        <v>30</v>
      </c>
      <c r="O197" s="12" t="s">
        <v>31</v>
      </c>
      <c r="P197" s="12" t="s">
        <v>204</v>
      </c>
      <c r="Q197" s="12" t="s">
        <v>685</v>
      </c>
      <c r="R197" s="31" t="s">
        <v>989</v>
      </c>
      <c r="S197" s="12" t="s">
        <v>77</v>
      </c>
      <c r="T197" s="13" t="s">
        <v>687</v>
      </c>
      <c r="U197" s="12" t="s">
        <v>35</v>
      </c>
      <c r="V197" s="12">
        <v>6.96</v>
      </c>
      <c r="W197" s="12">
        <v>1</v>
      </c>
      <c r="X197" s="12"/>
    </row>
    <row r="198" spans="1:24" ht="15" customHeight="1" x14ac:dyDescent="0.35">
      <c r="A198" s="19">
        <f t="shared" ref="A198:A211" si="3">+A197+1</f>
        <v>194</v>
      </c>
      <c r="B198" s="11">
        <v>1064117188</v>
      </c>
      <c r="C198" s="12" t="s">
        <v>114</v>
      </c>
      <c r="D198" s="12" t="s">
        <v>990</v>
      </c>
      <c r="E198" s="18" t="s">
        <v>27</v>
      </c>
      <c r="F198" s="12" t="s">
        <v>991</v>
      </c>
      <c r="G198" s="12" t="s">
        <v>114</v>
      </c>
      <c r="H198" s="12">
        <v>3232068251</v>
      </c>
      <c r="I198" s="13">
        <v>34750</v>
      </c>
      <c r="J198" s="12">
        <v>1618</v>
      </c>
      <c r="K198" s="12" t="s">
        <v>118</v>
      </c>
      <c r="L198" s="13">
        <v>43745</v>
      </c>
      <c r="M198" s="19">
        <v>828116</v>
      </c>
      <c r="N198" s="12" t="s">
        <v>357</v>
      </c>
      <c r="O198" s="12" t="s">
        <v>41</v>
      </c>
      <c r="P198" s="12" t="s">
        <v>42</v>
      </c>
      <c r="Q198" s="12" t="s">
        <v>685</v>
      </c>
      <c r="R198" s="31" t="s">
        <v>992</v>
      </c>
      <c r="S198" s="12" t="s">
        <v>43</v>
      </c>
      <c r="T198" s="13">
        <v>43927</v>
      </c>
      <c r="U198" s="12"/>
      <c r="V198" s="12">
        <v>6.96</v>
      </c>
      <c r="W198" s="12">
        <v>0</v>
      </c>
      <c r="X198" s="12">
        <f ca="1">+DAYS360(L198,$X$3,0)</f>
        <v>1927</v>
      </c>
    </row>
    <row r="199" spans="1:24" ht="15" customHeight="1" x14ac:dyDescent="0.35">
      <c r="A199" s="19">
        <f t="shared" si="3"/>
        <v>195</v>
      </c>
      <c r="B199" s="11">
        <v>14250673</v>
      </c>
      <c r="C199" s="12" t="s">
        <v>598</v>
      </c>
      <c r="D199" s="12" t="s">
        <v>599</v>
      </c>
      <c r="E199" s="18" t="s">
        <v>27</v>
      </c>
      <c r="F199" s="12" t="s">
        <v>600</v>
      </c>
      <c r="G199" s="12" t="s">
        <v>52</v>
      </c>
      <c r="H199" s="12">
        <v>3708945</v>
      </c>
      <c r="I199" s="13">
        <v>25791</v>
      </c>
      <c r="J199" s="12">
        <v>1694</v>
      </c>
      <c r="K199" s="12" t="s">
        <v>68</v>
      </c>
      <c r="L199" s="13">
        <v>40575</v>
      </c>
      <c r="M199" s="19">
        <v>14992400</v>
      </c>
      <c r="N199" s="12" t="s">
        <v>75</v>
      </c>
      <c r="O199" s="12" t="s">
        <v>31</v>
      </c>
      <c r="P199" s="12" t="s">
        <v>601</v>
      </c>
      <c r="Q199" s="12" t="s">
        <v>685</v>
      </c>
      <c r="R199" s="31" t="s">
        <v>993</v>
      </c>
      <c r="S199" s="12" t="s">
        <v>51</v>
      </c>
      <c r="T199" s="13" t="s">
        <v>687</v>
      </c>
      <c r="U199" s="12" t="s">
        <v>35</v>
      </c>
      <c r="V199" s="12">
        <v>6.96</v>
      </c>
      <c r="W199" s="12">
        <v>0</v>
      </c>
      <c r="X199" s="12"/>
    </row>
    <row r="200" spans="1:24" ht="15" customHeight="1" x14ac:dyDescent="0.35">
      <c r="A200" s="19">
        <f t="shared" si="3"/>
        <v>196</v>
      </c>
      <c r="B200" s="11">
        <v>72314369</v>
      </c>
      <c r="C200" s="12" t="s">
        <v>602</v>
      </c>
      <c r="D200" s="12" t="s">
        <v>603</v>
      </c>
      <c r="E200" s="18" t="s">
        <v>27</v>
      </c>
      <c r="F200" s="12" t="s">
        <v>994</v>
      </c>
      <c r="G200" s="12" t="s">
        <v>47</v>
      </c>
      <c r="H200" s="12">
        <v>3017541620</v>
      </c>
      <c r="I200" s="13">
        <v>29361</v>
      </c>
      <c r="J200" s="12">
        <v>1693</v>
      </c>
      <c r="K200" s="12" t="s">
        <v>175</v>
      </c>
      <c r="L200" s="13">
        <v>40180</v>
      </c>
      <c r="M200" s="19">
        <v>3200000</v>
      </c>
      <c r="N200" s="12" t="s">
        <v>30</v>
      </c>
      <c r="O200" s="12" t="s">
        <v>119</v>
      </c>
      <c r="P200" s="12" t="s">
        <v>605</v>
      </c>
      <c r="Q200" s="12" t="s">
        <v>685</v>
      </c>
      <c r="R200" s="31" t="s">
        <v>995</v>
      </c>
      <c r="S200" s="12" t="s">
        <v>51</v>
      </c>
      <c r="T200" s="13" t="s">
        <v>687</v>
      </c>
      <c r="U200" s="12" t="s">
        <v>120</v>
      </c>
      <c r="V200" s="12">
        <v>6.96</v>
      </c>
      <c r="W200" s="12">
        <v>0</v>
      </c>
      <c r="X200" s="12"/>
    </row>
    <row r="201" spans="1:24" ht="15" customHeight="1" x14ac:dyDescent="0.35">
      <c r="A201" s="19">
        <f t="shared" si="3"/>
        <v>197</v>
      </c>
      <c r="B201" s="11">
        <v>1234088140</v>
      </c>
      <c r="C201" s="12" t="s">
        <v>52</v>
      </c>
      <c r="D201" s="12" t="s">
        <v>996</v>
      </c>
      <c r="E201" s="18" t="s">
        <v>27</v>
      </c>
      <c r="F201" s="12" t="s">
        <v>997</v>
      </c>
      <c r="G201" s="12" t="s">
        <v>52</v>
      </c>
      <c r="H201" s="12">
        <v>3004565761</v>
      </c>
      <c r="I201" s="13">
        <v>35496</v>
      </c>
      <c r="J201" s="12">
        <v>163501</v>
      </c>
      <c r="K201" s="12" t="s">
        <v>157</v>
      </c>
      <c r="L201" s="13">
        <v>43628</v>
      </c>
      <c r="M201" s="19">
        <v>2000000</v>
      </c>
      <c r="N201" s="12" t="s">
        <v>30</v>
      </c>
      <c r="O201" s="12" t="s">
        <v>31</v>
      </c>
      <c r="P201" s="12" t="s">
        <v>698</v>
      </c>
      <c r="Q201" s="12" t="s">
        <v>685</v>
      </c>
      <c r="R201" s="31" t="s">
        <v>998</v>
      </c>
      <c r="S201" s="12" t="s">
        <v>51</v>
      </c>
      <c r="T201" s="13" t="s">
        <v>687</v>
      </c>
      <c r="U201" s="12" t="s">
        <v>35</v>
      </c>
      <c r="V201" s="12">
        <v>6.96</v>
      </c>
      <c r="W201" s="12">
        <v>0</v>
      </c>
      <c r="X201" s="12"/>
    </row>
    <row r="202" spans="1:24" ht="15" customHeight="1" x14ac:dyDescent="0.35">
      <c r="A202" s="19">
        <f t="shared" si="3"/>
        <v>198</v>
      </c>
      <c r="B202" s="11">
        <v>1082241607</v>
      </c>
      <c r="C202" s="12" t="s">
        <v>606</v>
      </c>
      <c r="D202" s="12" t="s">
        <v>607</v>
      </c>
      <c r="E202" s="18" t="s">
        <v>27</v>
      </c>
      <c r="F202" s="12" t="s">
        <v>999</v>
      </c>
      <c r="G202" s="12" t="s">
        <v>52</v>
      </c>
      <c r="H202" s="12">
        <v>3166639834</v>
      </c>
      <c r="I202" s="13">
        <v>31509</v>
      </c>
      <c r="J202" s="12">
        <v>163103</v>
      </c>
      <c r="K202" s="12" t="s">
        <v>203</v>
      </c>
      <c r="L202" s="13">
        <v>43360</v>
      </c>
      <c r="M202" s="19">
        <v>1075100</v>
      </c>
      <c r="N202" s="12" t="s">
        <v>30</v>
      </c>
      <c r="O202" s="12" t="s">
        <v>31</v>
      </c>
      <c r="P202" s="12" t="s">
        <v>204</v>
      </c>
      <c r="Q202" s="12" t="s">
        <v>685</v>
      </c>
      <c r="R202" s="31" t="s">
        <v>1000</v>
      </c>
      <c r="S202" s="12" t="s">
        <v>51</v>
      </c>
      <c r="T202" s="13" t="s">
        <v>687</v>
      </c>
      <c r="U202" s="12" t="s">
        <v>78</v>
      </c>
      <c r="V202" s="12">
        <v>6.96</v>
      </c>
      <c r="W202" s="12">
        <v>0</v>
      </c>
      <c r="X202" s="12"/>
    </row>
    <row r="203" spans="1:24" ht="15" customHeight="1" x14ac:dyDescent="0.35">
      <c r="A203" s="19">
        <f t="shared" si="3"/>
        <v>199</v>
      </c>
      <c r="B203" s="11">
        <v>1048324757</v>
      </c>
      <c r="C203" s="12" t="s">
        <v>44</v>
      </c>
      <c r="D203" s="12" t="s">
        <v>1001</v>
      </c>
      <c r="E203" s="18" t="s">
        <v>27</v>
      </c>
      <c r="F203" s="12" t="s">
        <v>1002</v>
      </c>
      <c r="G203" s="12" t="s">
        <v>47</v>
      </c>
      <c r="H203" s="12">
        <v>3007683556</v>
      </c>
      <c r="I203" s="13">
        <v>35665</v>
      </c>
      <c r="J203" s="12">
        <v>1692</v>
      </c>
      <c r="K203" s="12" t="s">
        <v>48</v>
      </c>
      <c r="L203" s="13">
        <v>43832</v>
      </c>
      <c r="M203" s="19">
        <v>980200</v>
      </c>
      <c r="N203" s="12" t="s">
        <v>69</v>
      </c>
      <c r="O203" s="12" t="s">
        <v>31</v>
      </c>
      <c r="P203" s="12" t="s">
        <v>406</v>
      </c>
      <c r="Q203" s="12" t="s">
        <v>685</v>
      </c>
      <c r="R203" s="31" t="s">
        <v>1003</v>
      </c>
      <c r="S203" s="12" t="s">
        <v>51</v>
      </c>
      <c r="T203" s="13" t="s">
        <v>687</v>
      </c>
      <c r="U203" s="12" t="s">
        <v>35</v>
      </c>
      <c r="V203" s="12">
        <v>4.3499999999999996</v>
      </c>
      <c r="W203" s="12">
        <v>0</v>
      </c>
      <c r="X203" s="12"/>
    </row>
    <row r="204" spans="1:24" ht="15" customHeight="1" x14ac:dyDescent="0.35">
      <c r="A204" s="19">
        <f t="shared" si="3"/>
        <v>200</v>
      </c>
      <c r="B204" s="11">
        <v>84091183</v>
      </c>
      <c r="C204" s="12" t="s">
        <v>102</v>
      </c>
      <c r="D204" s="12" t="s">
        <v>609</v>
      </c>
      <c r="E204" s="18" t="s">
        <v>27</v>
      </c>
      <c r="F204" s="12" t="s">
        <v>610</v>
      </c>
      <c r="G204" s="12" t="s">
        <v>249</v>
      </c>
      <c r="H204" s="12">
        <v>3154388888</v>
      </c>
      <c r="I204" s="13">
        <v>30181</v>
      </c>
      <c r="J204" s="12">
        <v>1634</v>
      </c>
      <c r="K204" s="12" t="s">
        <v>29</v>
      </c>
      <c r="L204" s="13">
        <v>41655</v>
      </c>
      <c r="M204" s="19">
        <v>2337300</v>
      </c>
      <c r="N204" s="12" t="s">
        <v>30</v>
      </c>
      <c r="O204" s="12" t="s">
        <v>31</v>
      </c>
      <c r="P204" s="12" t="s">
        <v>105</v>
      </c>
      <c r="Q204" s="12" t="s">
        <v>685</v>
      </c>
      <c r="R204" s="31" t="s">
        <v>1004</v>
      </c>
      <c r="S204" s="12" t="s">
        <v>33</v>
      </c>
      <c r="T204" s="13" t="s">
        <v>687</v>
      </c>
      <c r="U204" s="12" t="s">
        <v>35</v>
      </c>
      <c r="V204" s="12">
        <v>6.96</v>
      </c>
      <c r="W204" s="12">
        <v>1</v>
      </c>
      <c r="X204" s="12"/>
    </row>
    <row r="205" spans="1:24" ht="15" customHeight="1" x14ac:dyDescent="0.35">
      <c r="A205" s="19">
        <f t="shared" si="3"/>
        <v>201</v>
      </c>
      <c r="B205" s="11">
        <v>72338164</v>
      </c>
      <c r="C205" s="12" t="s">
        <v>52</v>
      </c>
      <c r="D205" s="12" t="s">
        <v>1005</v>
      </c>
      <c r="E205" s="18" t="s">
        <v>27</v>
      </c>
      <c r="F205" s="12" t="s">
        <v>1006</v>
      </c>
      <c r="G205" s="12" t="s">
        <v>52</v>
      </c>
      <c r="H205" s="12">
        <v>3008093522</v>
      </c>
      <c r="I205" s="13">
        <v>30784</v>
      </c>
      <c r="J205" s="12">
        <v>1694</v>
      </c>
      <c r="K205" s="12" t="s">
        <v>68</v>
      </c>
      <c r="L205" s="13">
        <v>43629</v>
      </c>
      <c r="M205" s="19">
        <v>1800000</v>
      </c>
      <c r="N205" s="12" t="s">
        <v>152</v>
      </c>
      <c r="O205" s="12" t="s">
        <v>62</v>
      </c>
      <c r="P205" s="12" t="s">
        <v>297</v>
      </c>
      <c r="Q205" s="12" t="s">
        <v>685</v>
      </c>
      <c r="R205" s="31" t="s">
        <v>1007</v>
      </c>
      <c r="S205" s="12" t="s">
        <v>51</v>
      </c>
      <c r="T205" s="13" t="s">
        <v>687</v>
      </c>
      <c r="U205" s="12" t="s">
        <v>78</v>
      </c>
      <c r="V205" s="12">
        <v>4.3499999999999996</v>
      </c>
      <c r="W205" s="12">
        <v>0</v>
      </c>
      <c r="X205" s="12"/>
    </row>
    <row r="206" spans="1:24" ht="15" customHeight="1" x14ac:dyDescent="0.35">
      <c r="A206" s="19">
        <f t="shared" si="3"/>
        <v>202</v>
      </c>
      <c r="B206" s="11">
        <v>1143228894</v>
      </c>
      <c r="C206" s="12" t="s">
        <v>52</v>
      </c>
      <c r="D206" s="12" t="s">
        <v>614</v>
      </c>
      <c r="E206" s="18" t="s">
        <v>27</v>
      </c>
      <c r="F206" s="12" t="s">
        <v>1008</v>
      </c>
      <c r="G206" s="12" t="s">
        <v>222</v>
      </c>
      <c r="H206" s="12">
        <v>3113346159</v>
      </c>
      <c r="I206" s="13">
        <v>32785</v>
      </c>
      <c r="J206" s="12">
        <v>1618</v>
      </c>
      <c r="K206" s="12" t="s">
        <v>118</v>
      </c>
      <c r="L206" s="13">
        <v>43425</v>
      </c>
      <c r="M206" s="19">
        <v>1031800</v>
      </c>
      <c r="N206" s="12" t="s">
        <v>30</v>
      </c>
      <c r="O206" s="12" t="s">
        <v>31</v>
      </c>
      <c r="P206" s="12" t="s">
        <v>225</v>
      </c>
      <c r="Q206" s="12" t="s">
        <v>685</v>
      </c>
      <c r="R206" s="31" t="s">
        <v>1009</v>
      </c>
      <c r="S206" s="12" t="s">
        <v>77</v>
      </c>
      <c r="T206" s="13" t="s">
        <v>687</v>
      </c>
      <c r="U206" s="12" t="s">
        <v>35</v>
      </c>
      <c r="V206" s="12">
        <v>6.96</v>
      </c>
      <c r="W206" s="12">
        <v>1</v>
      </c>
      <c r="X206" s="12"/>
    </row>
    <row r="207" spans="1:24" ht="15" customHeight="1" x14ac:dyDescent="0.35">
      <c r="A207" s="19">
        <f t="shared" si="3"/>
        <v>203</v>
      </c>
      <c r="B207" s="11">
        <v>79752570</v>
      </c>
      <c r="C207" s="12" t="s">
        <v>79</v>
      </c>
      <c r="D207" s="12" t="s">
        <v>619</v>
      </c>
      <c r="E207" s="18" t="s">
        <v>27</v>
      </c>
      <c r="F207" s="12" t="s">
        <v>620</v>
      </c>
      <c r="G207" s="12" t="s">
        <v>249</v>
      </c>
      <c r="H207" s="12">
        <v>3143653680</v>
      </c>
      <c r="I207" s="13">
        <v>27198</v>
      </c>
      <c r="J207" s="12">
        <v>163501</v>
      </c>
      <c r="K207" s="12" t="s">
        <v>157</v>
      </c>
      <c r="L207" s="13">
        <v>41655</v>
      </c>
      <c r="M207" s="19">
        <v>2134900</v>
      </c>
      <c r="N207" s="12" t="s">
        <v>61</v>
      </c>
      <c r="O207" s="12" t="s">
        <v>31</v>
      </c>
      <c r="P207" s="12" t="s">
        <v>32</v>
      </c>
      <c r="Q207" s="12" t="s">
        <v>685</v>
      </c>
      <c r="R207" s="31" t="s">
        <v>1010</v>
      </c>
      <c r="S207" s="12" t="s">
        <v>33</v>
      </c>
      <c r="T207" s="13" t="s">
        <v>687</v>
      </c>
      <c r="U207" s="12" t="s">
        <v>35</v>
      </c>
      <c r="V207" s="12">
        <v>6.96</v>
      </c>
      <c r="W207" s="12">
        <v>1</v>
      </c>
      <c r="X207" s="12"/>
    </row>
    <row r="208" spans="1:24" ht="15" customHeight="1" x14ac:dyDescent="0.35">
      <c r="A208" s="19">
        <f t="shared" si="3"/>
        <v>204</v>
      </c>
      <c r="B208" s="11">
        <v>77156839</v>
      </c>
      <c r="C208" s="12" t="s">
        <v>439</v>
      </c>
      <c r="D208" s="12" t="s">
        <v>621</v>
      </c>
      <c r="E208" s="18" t="s">
        <v>27</v>
      </c>
      <c r="F208" s="12" t="s">
        <v>1011</v>
      </c>
      <c r="G208" s="12" t="s">
        <v>439</v>
      </c>
      <c r="H208" s="12">
        <v>3103724607</v>
      </c>
      <c r="I208" s="13">
        <v>27046</v>
      </c>
      <c r="J208" s="12">
        <v>1614</v>
      </c>
      <c r="K208" s="12" t="s">
        <v>55</v>
      </c>
      <c r="L208" s="13">
        <v>40163</v>
      </c>
      <c r="M208" s="19">
        <v>2080800</v>
      </c>
      <c r="N208" s="12" t="s">
        <v>152</v>
      </c>
      <c r="O208" s="12" t="s">
        <v>100</v>
      </c>
      <c r="P208" s="12" t="s">
        <v>125</v>
      </c>
      <c r="Q208" s="12" t="s">
        <v>685</v>
      </c>
      <c r="R208" s="31" t="s">
        <v>1012</v>
      </c>
      <c r="S208" s="12" t="s">
        <v>77</v>
      </c>
      <c r="T208" s="13" t="s">
        <v>687</v>
      </c>
      <c r="U208" s="12" t="s">
        <v>78</v>
      </c>
      <c r="V208" s="12">
        <v>6.96</v>
      </c>
      <c r="W208" s="12">
        <v>1</v>
      </c>
      <c r="X208" s="12"/>
    </row>
    <row r="209" spans="1:24" ht="15" customHeight="1" x14ac:dyDescent="0.35">
      <c r="A209" s="19">
        <f t="shared" si="3"/>
        <v>205</v>
      </c>
      <c r="B209" s="11">
        <v>46384484</v>
      </c>
      <c r="C209" s="12" t="s">
        <v>144</v>
      </c>
      <c r="D209" s="12" t="s">
        <v>623</v>
      </c>
      <c r="E209" s="18" t="s">
        <v>66</v>
      </c>
      <c r="F209" s="12" t="s">
        <v>624</v>
      </c>
      <c r="G209" s="12" t="s">
        <v>102</v>
      </c>
      <c r="H209" s="12">
        <v>3175860348</v>
      </c>
      <c r="I209" s="13">
        <v>30423</v>
      </c>
      <c r="J209" s="12">
        <v>1634</v>
      </c>
      <c r="K209" s="12" t="s">
        <v>29</v>
      </c>
      <c r="L209" s="13">
        <v>41219</v>
      </c>
      <c r="M209" s="19">
        <v>5405000</v>
      </c>
      <c r="N209" s="12" t="s">
        <v>61</v>
      </c>
      <c r="O209" s="12" t="s">
        <v>100</v>
      </c>
      <c r="P209" s="12" t="s">
        <v>101</v>
      </c>
      <c r="Q209" s="12" t="s">
        <v>685</v>
      </c>
      <c r="R209" s="31" t="s">
        <v>1013</v>
      </c>
      <c r="S209" s="12" t="s">
        <v>33</v>
      </c>
      <c r="T209" s="13" t="s">
        <v>687</v>
      </c>
      <c r="U209" s="12" t="s">
        <v>35</v>
      </c>
      <c r="V209" s="12">
        <v>6.96</v>
      </c>
      <c r="W209" s="12">
        <v>0</v>
      </c>
      <c r="X209" s="12"/>
    </row>
    <row r="210" spans="1:24" ht="15" customHeight="1" x14ac:dyDescent="0.35">
      <c r="A210" s="19">
        <f t="shared" si="3"/>
        <v>206</v>
      </c>
      <c r="B210" s="11">
        <v>78698370</v>
      </c>
      <c r="C210" s="12" t="s">
        <v>625</v>
      </c>
      <c r="D210" s="12" t="s">
        <v>626</v>
      </c>
      <c r="E210" s="18" t="s">
        <v>27</v>
      </c>
      <c r="F210" s="12" t="s">
        <v>627</v>
      </c>
      <c r="G210" s="12" t="s">
        <v>47</v>
      </c>
      <c r="H210" s="12">
        <v>3929617</v>
      </c>
      <c r="I210" s="13">
        <v>25035</v>
      </c>
      <c r="J210" s="12">
        <v>1693</v>
      </c>
      <c r="K210" s="12" t="s">
        <v>175</v>
      </c>
      <c r="L210" s="13">
        <v>40725</v>
      </c>
      <c r="M210" s="19">
        <v>5881300</v>
      </c>
      <c r="N210" s="12" t="s">
        <v>49</v>
      </c>
      <c r="O210" s="12" t="s">
        <v>62</v>
      </c>
      <c r="P210" s="12" t="s">
        <v>628</v>
      </c>
      <c r="Q210" s="12" t="s">
        <v>685</v>
      </c>
      <c r="R210" s="31" t="s">
        <v>1014</v>
      </c>
      <c r="S210" s="12" t="s">
        <v>51</v>
      </c>
      <c r="T210" s="13" t="s">
        <v>687</v>
      </c>
      <c r="U210" s="12" t="s">
        <v>120</v>
      </c>
      <c r="V210" s="12">
        <v>6.96</v>
      </c>
      <c r="W210" s="12">
        <v>0</v>
      </c>
      <c r="X210" s="12"/>
    </row>
    <row r="211" spans="1:24" ht="15" customHeight="1" x14ac:dyDescent="0.35">
      <c r="A211" s="19">
        <f t="shared" si="3"/>
        <v>207</v>
      </c>
      <c r="B211" s="11">
        <v>84095827</v>
      </c>
      <c r="C211" s="12" t="s">
        <v>102</v>
      </c>
      <c r="D211" s="12" t="s">
        <v>629</v>
      </c>
      <c r="E211" s="18" t="s">
        <v>27</v>
      </c>
      <c r="F211" s="12" t="s">
        <v>630</v>
      </c>
      <c r="G211" s="12" t="s">
        <v>102</v>
      </c>
      <c r="H211" s="12">
        <v>3107415099</v>
      </c>
      <c r="I211" s="13">
        <v>31205</v>
      </c>
      <c r="J211" s="12">
        <v>1618</v>
      </c>
      <c r="K211" s="12" t="s">
        <v>118</v>
      </c>
      <c r="L211" s="13">
        <v>40400</v>
      </c>
      <c r="M211" s="19">
        <v>1835600</v>
      </c>
      <c r="N211" s="12" t="s">
        <v>49</v>
      </c>
      <c r="O211" s="12" t="s">
        <v>31</v>
      </c>
      <c r="P211" s="12" t="s">
        <v>125</v>
      </c>
      <c r="Q211" s="12" t="s">
        <v>685</v>
      </c>
      <c r="R211" s="31" t="s">
        <v>1015</v>
      </c>
      <c r="S211" s="12" t="s">
        <v>33</v>
      </c>
      <c r="T211" s="13" t="s">
        <v>687</v>
      </c>
      <c r="U211" s="12" t="s">
        <v>120</v>
      </c>
      <c r="V211" s="12">
        <v>6.96</v>
      </c>
      <c r="W211" s="12">
        <v>1</v>
      </c>
      <c r="X211" s="12"/>
    </row>
    <row r="212" spans="1:24" ht="15" customHeight="1" x14ac:dyDescent="0.35">
      <c r="A212" s="19">
        <f>+A211+1</f>
        <v>208</v>
      </c>
      <c r="B212" s="11">
        <v>1067722468</v>
      </c>
      <c r="C212" s="12" t="s">
        <v>439</v>
      </c>
      <c r="D212" s="12" t="s">
        <v>633</v>
      </c>
      <c r="E212" s="18" t="s">
        <v>27</v>
      </c>
      <c r="F212" s="12" t="s">
        <v>634</v>
      </c>
      <c r="G212" s="12" t="s">
        <v>439</v>
      </c>
      <c r="H212" s="12">
        <v>3202721508</v>
      </c>
      <c r="I212" s="13">
        <v>33774</v>
      </c>
      <c r="J212" s="12">
        <v>1618</v>
      </c>
      <c r="K212" s="12" t="s">
        <v>118</v>
      </c>
      <c r="L212" s="13">
        <v>42385</v>
      </c>
      <c r="M212" s="19">
        <v>1399100</v>
      </c>
      <c r="N212" s="12" t="s">
        <v>75</v>
      </c>
      <c r="O212" s="12" t="s">
        <v>31</v>
      </c>
      <c r="P212" s="12" t="s">
        <v>225</v>
      </c>
      <c r="Q212" s="12" t="s">
        <v>685</v>
      </c>
      <c r="R212" s="31" t="s">
        <v>1016</v>
      </c>
      <c r="S212" s="12" t="s">
        <v>77</v>
      </c>
      <c r="T212" s="13" t="s">
        <v>687</v>
      </c>
      <c r="U212" s="12" t="s">
        <v>35</v>
      </c>
      <c r="V212" s="12">
        <v>6.96</v>
      </c>
      <c r="W212" s="12">
        <v>1</v>
      </c>
      <c r="X212" s="12"/>
    </row>
    <row r="213" spans="1:24" ht="15" customHeight="1" x14ac:dyDescent="0.35">
      <c r="A213" s="19">
        <f>+A212+1</f>
        <v>209</v>
      </c>
      <c r="B213" s="11">
        <v>84095707</v>
      </c>
      <c r="C213" s="12" t="s">
        <v>102</v>
      </c>
      <c r="D213" s="12" t="s">
        <v>635</v>
      </c>
      <c r="E213" s="18" t="s">
        <v>27</v>
      </c>
      <c r="F213" s="12" t="s">
        <v>636</v>
      </c>
      <c r="G213" s="12" t="s">
        <v>637</v>
      </c>
      <c r="H213" s="12">
        <v>3014549641</v>
      </c>
      <c r="I213" s="13">
        <v>31088</v>
      </c>
      <c r="J213" s="12">
        <v>1614</v>
      </c>
      <c r="K213" s="12" t="s">
        <v>55</v>
      </c>
      <c r="L213" s="13">
        <v>42298</v>
      </c>
      <c r="M213" s="19">
        <v>2476300</v>
      </c>
      <c r="N213" s="12" t="s">
        <v>30</v>
      </c>
      <c r="O213" s="12" t="s">
        <v>62</v>
      </c>
      <c r="P213" s="12" t="s">
        <v>638</v>
      </c>
      <c r="Q213" s="12" t="s">
        <v>685</v>
      </c>
      <c r="R213" s="31" t="s">
        <v>1017</v>
      </c>
      <c r="S213" s="12" t="s">
        <v>77</v>
      </c>
      <c r="T213" s="13" t="s">
        <v>687</v>
      </c>
      <c r="U213" s="12" t="s">
        <v>35</v>
      </c>
      <c r="V213" s="12">
        <v>6.96</v>
      </c>
      <c r="W213" s="12">
        <v>1</v>
      </c>
      <c r="X213" s="12"/>
    </row>
    <row r="214" spans="1:24" ht="15" customHeight="1" x14ac:dyDescent="0.35">
      <c r="A214" s="19">
        <f>+A213+1</f>
        <v>210</v>
      </c>
      <c r="B214" s="11">
        <v>73377036</v>
      </c>
      <c r="C214" s="12" t="s">
        <v>271</v>
      </c>
      <c r="D214" s="12" t="s">
        <v>639</v>
      </c>
      <c r="E214" s="18" t="s">
        <v>27</v>
      </c>
      <c r="F214" s="12" t="s">
        <v>271</v>
      </c>
      <c r="G214" s="12" t="s">
        <v>271</v>
      </c>
      <c r="H214" s="12">
        <v>3135476056</v>
      </c>
      <c r="I214" s="13">
        <v>28293</v>
      </c>
      <c r="J214" s="12">
        <v>1634</v>
      </c>
      <c r="K214" s="12" t="s">
        <v>29</v>
      </c>
      <c r="L214" s="13">
        <v>43347</v>
      </c>
      <c r="M214" s="19">
        <v>1892900</v>
      </c>
      <c r="N214" s="12" t="s">
        <v>641</v>
      </c>
      <c r="O214" s="12" t="s">
        <v>31</v>
      </c>
      <c r="P214" s="12" t="s">
        <v>125</v>
      </c>
      <c r="Q214" s="12" t="s">
        <v>685</v>
      </c>
      <c r="R214" s="31" t="s">
        <v>1018</v>
      </c>
      <c r="S214" s="12" t="s">
        <v>77</v>
      </c>
      <c r="T214" s="13" t="s">
        <v>687</v>
      </c>
      <c r="U214" s="12" t="s">
        <v>35</v>
      </c>
      <c r="V214" s="12">
        <v>6.96</v>
      </c>
      <c r="W214" s="12">
        <v>1</v>
      </c>
      <c r="X214" s="12"/>
    </row>
    <row r="215" spans="1:24" ht="15" customHeight="1" x14ac:dyDescent="0.35">
      <c r="A215" s="19">
        <f t="shared" ref="A215:A232" si="4">+A214+1</f>
        <v>211</v>
      </c>
      <c r="B215" s="11">
        <v>1112220208</v>
      </c>
      <c r="C215" s="12" t="s">
        <v>529</v>
      </c>
      <c r="D215" s="12" t="s">
        <v>1019</v>
      </c>
      <c r="E215" s="18" t="s">
        <v>27</v>
      </c>
      <c r="F215" s="12" t="s">
        <v>1020</v>
      </c>
      <c r="G215" s="12" t="s">
        <v>529</v>
      </c>
      <c r="H215" s="12">
        <v>3167912323</v>
      </c>
      <c r="I215" s="13">
        <v>31922</v>
      </c>
      <c r="J215" s="12">
        <v>1624</v>
      </c>
      <c r="K215" s="12" t="s">
        <v>60</v>
      </c>
      <c r="L215" s="13">
        <v>43556</v>
      </c>
      <c r="M215" s="19">
        <v>1031800</v>
      </c>
      <c r="N215" s="12" t="s">
        <v>168</v>
      </c>
      <c r="O215" s="12" t="s">
        <v>31</v>
      </c>
      <c r="P215" s="12" t="s">
        <v>63</v>
      </c>
      <c r="Q215" s="12" t="s">
        <v>685</v>
      </c>
      <c r="R215" s="31" t="s">
        <v>1021</v>
      </c>
      <c r="S215" s="12" t="s">
        <v>64</v>
      </c>
      <c r="T215" s="13" t="s">
        <v>687</v>
      </c>
      <c r="U215" s="12" t="s">
        <v>35</v>
      </c>
      <c r="V215" s="12">
        <v>6.96</v>
      </c>
      <c r="W215" s="12">
        <v>0</v>
      </c>
      <c r="X215" s="12"/>
    </row>
    <row r="216" spans="1:24" ht="15" customHeight="1" x14ac:dyDescent="0.35">
      <c r="A216" s="19">
        <f t="shared" si="4"/>
        <v>212</v>
      </c>
      <c r="B216" s="11">
        <v>55224219</v>
      </c>
      <c r="C216" s="12" t="s">
        <v>52</v>
      </c>
      <c r="D216" s="12" t="s">
        <v>642</v>
      </c>
      <c r="E216" s="18" t="s">
        <v>66</v>
      </c>
      <c r="F216" s="12" t="s">
        <v>643</v>
      </c>
      <c r="G216" s="12" t="s">
        <v>52</v>
      </c>
      <c r="H216" s="12">
        <v>3621739</v>
      </c>
      <c r="I216" s="13">
        <v>30715</v>
      </c>
      <c r="J216" s="12">
        <v>1694</v>
      </c>
      <c r="K216" s="12" t="s">
        <v>68</v>
      </c>
      <c r="L216" s="13">
        <v>40787</v>
      </c>
      <c r="M216" s="19">
        <v>2270000</v>
      </c>
      <c r="N216" s="12" t="s">
        <v>49</v>
      </c>
      <c r="O216" s="12" t="s">
        <v>62</v>
      </c>
      <c r="P216" s="12" t="s">
        <v>644</v>
      </c>
      <c r="Q216" s="12" t="s">
        <v>685</v>
      </c>
      <c r="R216" s="31" t="s">
        <v>1022</v>
      </c>
      <c r="S216" s="12" t="s">
        <v>51</v>
      </c>
      <c r="T216" s="13" t="s">
        <v>687</v>
      </c>
      <c r="U216" s="12" t="s">
        <v>35</v>
      </c>
      <c r="V216" s="12">
        <v>4.3499999999999996</v>
      </c>
      <c r="W216" s="12">
        <v>0</v>
      </c>
      <c r="X216" s="12"/>
    </row>
    <row r="217" spans="1:24" ht="15" customHeight="1" x14ac:dyDescent="0.35">
      <c r="A217" s="19">
        <f t="shared" si="4"/>
        <v>213</v>
      </c>
      <c r="B217" s="11">
        <v>1065817475</v>
      </c>
      <c r="C217" s="12" t="s">
        <v>74</v>
      </c>
      <c r="D217" s="12" t="s">
        <v>645</v>
      </c>
      <c r="E217" s="18" t="s">
        <v>27</v>
      </c>
      <c r="F217" s="12" t="s">
        <v>646</v>
      </c>
      <c r="G217" s="12" t="s">
        <v>74</v>
      </c>
      <c r="H217" s="12">
        <v>3006473204</v>
      </c>
      <c r="I217" s="13">
        <v>34926</v>
      </c>
      <c r="J217" s="12">
        <v>1614</v>
      </c>
      <c r="K217" s="12" t="s">
        <v>55</v>
      </c>
      <c r="L217" s="13">
        <v>43455</v>
      </c>
      <c r="M217" s="26">
        <v>1141150</v>
      </c>
      <c r="N217" s="12" t="s">
        <v>75</v>
      </c>
      <c r="O217" s="12" t="s">
        <v>31</v>
      </c>
      <c r="P217" s="12" t="s">
        <v>225</v>
      </c>
      <c r="Q217" s="12" t="s">
        <v>685</v>
      </c>
      <c r="R217" s="31" t="s">
        <v>1023</v>
      </c>
      <c r="S217" s="12" t="s">
        <v>77</v>
      </c>
      <c r="T217" s="13" t="s">
        <v>687</v>
      </c>
      <c r="U217" s="12" t="s">
        <v>35</v>
      </c>
      <c r="V217" s="12">
        <v>6.96</v>
      </c>
      <c r="W217" s="12">
        <v>1</v>
      </c>
      <c r="X217" s="12"/>
    </row>
    <row r="218" spans="1:24" ht="15" customHeight="1" x14ac:dyDescent="0.35">
      <c r="A218" s="19">
        <f t="shared" si="4"/>
        <v>214</v>
      </c>
      <c r="B218" s="11">
        <v>1143225701</v>
      </c>
      <c r="C218" s="12" t="s">
        <v>52</v>
      </c>
      <c r="D218" s="12" t="s">
        <v>650</v>
      </c>
      <c r="E218" s="18" t="s">
        <v>27</v>
      </c>
      <c r="F218" s="12" t="s">
        <v>651</v>
      </c>
      <c r="G218" s="12" t="s">
        <v>52</v>
      </c>
      <c r="H218" s="12">
        <v>3116138273</v>
      </c>
      <c r="I218" s="13">
        <v>32600</v>
      </c>
      <c r="J218" s="12">
        <v>1694</v>
      </c>
      <c r="K218" s="12" t="s">
        <v>68</v>
      </c>
      <c r="L218" s="13">
        <v>42675</v>
      </c>
      <c r="M218" s="19">
        <v>4000000</v>
      </c>
      <c r="N218" s="12" t="s">
        <v>49</v>
      </c>
      <c r="O218" s="12" t="s">
        <v>62</v>
      </c>
      <c r="P218" s="12" t="s">
        <v>1024</v>
      </c>
      <c r="Q218" s="12" t="s">
        <v>685</v>
      </c>
      <c r="R218" s="31" t="s">
        <v>1025</v>
      </c>
      <c r="S218" s="12" t="s">
        <v>51</v>
      </c>
      <c r="T218" s="13" t="s">
        <v>687</v>
      </c>
      <c r="U218" s="12" t="s">
        <v>35</v>
      </c>
      <c r="V218" s="12">
        <v>4.3499999999999996</v>
      </c>
      <c r="W218" s="12">
        <v>0</v>
      </c>
      <c r="X218" s="12"/>
    </row>
    <row r="219" spans="1:24" ht="15" customHeight="1" x14ac:dyDescent="0.35">
      <c r="A219" s="19">
        <f t="shared" si="4"/>
        <v>215</v>
      </c>
      <c r="B219" s="11">
        <v>1140820076</v>
      </c>
      <c r="C219" s="12" t="s">
        <v>52</v>
      </c>
      <c r="D219" s="12" t="s">
        <v>652</v>
      </c>
      <c r="E219" s="18" t="s">
        <v>27</v>
      </c>
      <c r="F219" s="12" t="s">
        <v>1026</v>
      </c>
      <c r="G219" s="12" t="s">
        <v>96</v>
      </c>
      <c r="H219" s="12"/>
      <c r="I219" s="13">
        <v>32404</v>
      </c>
      <c r="J219" s="27">
        <v>1618</v>
      </c>
      <c r="K219" s="27" t="s">
        <v>118</v>
      </c>
      <c r="L219" s="13">
        <v>43252</v>
      </c>
      <c r="M219" s="19">
        <v>2750000</v>
      </c>
      <c r="N219" s="12" t="s">
        <v>49</v>
      </c>
      <c r="O219" s="12" t="s">
        <v>62</v>
      </c>
      <c r="P219" s="12" t="s">
        <v>82</v>
      </c>
      <c r="Q219" s="12" t="s">
        <v>685</v>
      </c>
      <c r="R219" s="31" t="s">
        <v>1027</v>
      </c>
      <c r="S219" s="12" t="s">
        <v>129</v>
      </c>
      <c r="T219" s="13" t="s">
        <v>687</v>
      </c>
      <c r="U219" s="12" t="s">
        <v>78</v>
      </c>
      <c r="V219" s="12">
        <v>6.96</v>
      </c>
      <c r="W219" s="12">
        <v>0</v>
      </c>
      <c r="X219" s="12"/>
    </row>
    <row r="220" spans="1:24" ht="15" customHeight="1" x14ac:dyDescent="0.35">
      <c r="A220" s="19">
        <f t="shared" si="4"/>
        <v>216</v>
      </c>
      <c r="B220" s="11">
        <v>91257672</v>
      </c>
      <c r="C220" s="12" t="s">
        <v>71</v>
      </c>
      <c r="D220" s="12" t="s">
        <v>654</v>
      </c>
      <c r="E220" s="18" t="s">
        <v>27</v>
      </c>
      <c r="F220" s="12" t="s">
        <v>655</v>
      </c>
      <c r="G220" s="12" t="s">
        <v>39</v>
      </c>
      <c r="H220" s="12">
        <v>3206741680</v>
      </c>
      <c r="I220" s="13">
        <v>25126</v>
      </c>
      <c r="J220" s="12">
        <v>1618</v>
      </c>
      <c r="K220" s="12" t="s">
        <v>118</v>
      </c>
      <c r="L220" s="13">
        <v>40360</v>
      </c>
      <c r="M220" s="19">
        <v>2080800</v>
      </c>
      <c r="N220" s="12" t="s">
        <v>30</v>
      </c>
      <c r="O220" s="12" t="s">
        <v>62</v>
      </c>
      <c r="P220" s="12" t="s">
        <v>105</v>
      </c>
      <c r="Q220" s="12" t="s">
        <v>685</v>
      </c>
      <c r="R220" s="31" t="s">
        <v>1028</v>
      </c>
      <c r="S220" s="12" t="s">
        <v>77</v>
      </c>
      <c r="T220" s="13" t="s">
        <v>687</v>
      </c>
      <c r="U220" s="12" t="s">
        <v>120</v>
      </c>
      <c r="V220" s="12">
        <v>6.96</v>
      </c>
      <c r="W220" s="12">
        <v>1</v>
      </c>
      <c r="X220" s="12"/>
    </row>
    <row r="221" spans="1:24" ht="15" customHeight="1" x14ac:dyDescent="0.35">
      <c r="A221" s="19">
        <f t="shared" si="4"/>
        <v>217</v>
      </c>
      <c r="B221" s="11">
        <v>1064109219</v>
      </c>
      <c r="C221" s="12" t="s">
        <v>114</v>
      </c>
      <c r="D221" s="12" t="s">
        <v>658</v>
      </c>
      <c r="E221" s="18" t="s">
        <v>27</v>
      </c>
      <c r="F221" s="12" t="s">
        <v>1029</v>
      </c>
      <c r="G221" s="12" t="s">
        <v>114</v>
      </c>
      <c r="H221" s="12">
        <v>3117196710</v>
      </c>
      <c r="I221" s="13">
        <v>32129</v>
      </c>
      <c r="J221" s="12">
        <v>1614</v>
      </c>
      <c r="K221" s="12" t="s">
        <v>55</v>
      </c>
      <c r="L221" s="13">
        <v>43474</v>
      </c>
      <c r="M221" s="19">
        <v>1835600</v>
      </c>
      <c r="N221" s="12" t="s">
        <v>30</v>
      </c>
      <c r="O221" s="12" t="s">
        <v>31</v>
      </c>
      <c r="P221" s="12" t="s">
        <v>125</v>
      </c>
      <c r="Q221" s="12" t="s">
        <v>685</v>
      </c>
      <c r="R221" s="31" t="s">
        <v>1030</v>
      </c>
      <c r="S221" s="12" t="s">
        <v>77</v>
      </c>
      <c r="T221" s="13" t="s">
        <v>687</v>
      </c>
      <c r="U221" s="12" t="s">
        <v>35</v>
      </c>
      <c r="V221" s="12">
        <v>6.96</v>
      </c>
      <c r="W221" s="12">
        <v>1</v>
      </c>
      <c r="X221" s="12"/>
    </row>
    <row r="222" spans="1:24" ht="15" customHeight="1" x14ac:dyDescent="0.35">
      <c r="A222" s="19">
        <f t="shared" si="4"/>
        <v>218</v>
      </c>
      <c r="B222" s="11">
        <v>15171905</v>
      </c>
      <c r="C222" s="12" t="s">
        <v>74</v>
      </c>
      <c r="D222" s="12" t="s">
        <v>660</v>
      </c>
      <c r="E222" s="18" t="s">
        <v>27</v>
      </c>
      <c r="F222" s="12" t="s">
        <v>661</v>
      </c>
      <c r="G222" s="12" t="s">
        <v>74</v>
      </c>
      <c r="H222" s="12">
        <v>3216913689</v>
      </c>
      <c r="I222" s="13">
        <v>29622</v>
      </c>
      <c r="J222" s="12">
        <v>1634</v>
      </c>
      <c r="K222" s="12" t="s">
        <v>29</v>
      </c>
      <c r="L222" s="13">
        <v>41671</v>
      </c>
      <c r="M222" s="19">
        <v>1892900</v>
      </c>
      <c r="N222" s="12" t="s">
        <v>30</v>
      </c>
      <c r="O222" s="12" t="s">
        <v>31</v>
      </c>
      <c r="P222" s="12" t="s">
        <v>125</v>
      </c>
      <c r="Q222" s="12" t="s">
        <v>685</v>
      </c>
      <c r="R222" s="31" t="s">
        <v>1031</v>
      </c>
      <c r="S222" s="12" t="s">
        <v>77</v>
      </c>
      <c r="T222" s="13" t="s">
        <v>687</v>
      </c>
      <c r="U222" s="12" t="s">
        <v>35</v>
      </c>
      <c r="V222" s="12">
        <v>6.96</v>
      </c>
      <c r="W222" s="12">
        <v>1</v>
      </c>
      <c r="X222" s="12"/>
    </row>
    <row r="223" spans="1:24" ht="15" customHeight="1" x14ac:dyDescent="0.35">
      <c r="A223" s="19">
        <f t="shared" si="4"/>
        <v>219</v>
      </c>
      <c r="B223" s="11">
        <v>7602443</v>
      </c>
      <c r="C223" s="12" t="s">
        <v>96</v>
      </c>
      <c r="D223" s="12" t="s">
        <v>664</v>
      </c>
      <c r="E223" s="18" t="s">
        <v>27</v>
      </c>
      <c r="F223" s="12" t="s">
        <v>52</v>
      </c>
      <c r="G223" s="12" t="s">
        <v>52</v>
      </c>
      <c r="H223" s="12"/>
      <c r="I223" s="13">
        <v>29175</v>
      </c>
      <c r="J223" s="12">
        <v>163103</v>
      </c>
      <c r="K223" s="12" t="s">
        <v>203</v>
      </c>
      <c r="L223" s="13">
        <v>43360</v>
      </c>
      <c r="M223" s="19">
        <v>1075100</v>
      </c>
      <c r="N223" s="12" t="s">
        <v>30</v>
      </c>
      <c r="O223" s="12" t="s">
        <v>100</v>
      </c>
      <c r="P223" s="12" t="s">
        <v>204</v>
      </c>
      <c r="Q223" s="12" t="s">
        <v>685</v>
      </c>
      <c r="R223" s="31" t="s">
        <v>1032</v>
      </c>
      <c r="S223" s="12" t="s">
        <v>51</v>
      </c>
      <c r="T223" s="13" t="s">
        <v>687</v>
      </c>
      <c r="U223" s="12" t="s">
        <v>35</v>
      </c>
      <c r="V223" s="12">
        <v>6.96</v>
      </c>
      <c r="W223" s="12">
        <v>0</v>
      </c>
      <c r="X223" s="12"/>
    </row>
    <row r="224" spans="1:24" ht="15" customHeight="1" x14ac:dyDescent="0.35">
      <c r="A224" s="19">
        <f t="shared" si="4"/>
        <v>220</v>
      </c>
      <c r="B224" s="11">
        <v>72053455</v>
      </c>
      <c r="C224" s="12" t="s">
        <v>44</v>
      </c>
      <c r="D224" s="12" t="s">
        <v>666</v>
      </c>
      <c r="E224" s="18" t="s">
        <v>27</v>
      </c>
      <c r="F224" s="12" t="s">
        <v>667</v>
      </c>
      <c r="G224" s="12" t="s">
        <v>44</v>
      </c>
      <c r="H224" s="12">
        <v>3002053597</v>
      </c>
      <c r="I224" s="13">
        <v>29573</v>
      </c>
      <c r="J224" s="12">
        <v>1634</v>
      </c>
      <c r="K224" s="12" t="s">
        <v>29</v>
      </c>
      <c r="L224" s="13">
        <v>42020</v>
      </c>
      <c r="M224" s="19">
        <v>1547100</v>
      </c>
      <c r="N224" s="12" t="s">
        <v>152</v>
      </c>
      <c r="O224" s="12" t="s">
        <v>119</v>
      </c>
      <c r="P224" s="12" t="s">
        <v>88</v>
      </c>
      <c r="Q224" s="12" t="s">
        <v>685</v>
      </c>
      <c r="R224" s="31" t="s">
        <v>1033</v>
      </c>
      <c r="S224" s="12" t="s">
        <v>51</v>
      </c>
      <c r="T224" s="13" t="s">
        <v>687</v>
      </c>
      <c r="U224" s="12" t="s">
        <v>120</v>
      </c>
      <c r="V224" s="12">
        <v>6.96</v>
      </c>
      <c r="W224" s="12">
        <v>0</v>
      </c>
      <c r="X224" s="12"/>
    </row>
    <row r="225" spans="1:27" ht="15" customHeight="1" x14ac:dyDescent="0.35">
      <c r="A225" s="19">
        <f t="shared" si="4"/>
        <v>221</v>
      </c>
      <c r="B225" s="11">
        <v>1064109944</v>
      </c>
      <c r="C225" s="12" t="s">
        <v>114</v>
      </c>
      <c r="D225" s="12" t="s">
        <v>668</v>
      </c>
      <c r="E225" s="18" t="s">
        <v>27</v>
      </c>
      <c r="F225" s="12" t="s">
        <v>669</v>
      </c>
      <c r="G225" s="12" t="s">
        <v>114</v>
      </c>
      <c r="H225" s="12">
        <v>3106435157</v>
      </c>
      <c r="I225" s="13">
        <v>32724</v>
      </c>
      <c r="J225" s="12">
        <v>1618</v>
      </c>
      <c r="K225" s="12" t="s">
        <v>118</v>
      </c>
      <c r="L225" s="13">
        <v>40360</v>
      </c>
      <c r="M225" s="19">
        <v>3102400</v>
      </c>
      <c r="N225" s="12" t="s">
        <v>30</v>
      </c>
      <c r="O225" s="12" t="s">
        <v>119</v>
      </c>
      <c r="P225" s="12" t="s">
        <v>82</v>
      </c>
      <c r="Q225" s="12" t="s">
        <v>685</v>
      </c>
      <c r="R225" s="31" t="s">
        <v>1034</v>
      </c>
      <c r="S225" s="12" t="s">
        <v>77</v>
      </c>
      <c r="T225" s="13" t="s">
        <v>687</v>
      </c>
      <c r="U225" s="12" t="s">
        <v>120</v>
      </c>
      <c r="V225" s="12">
        <v>6.96</v>
      </c>
      <c r="W225" s="12">
        <v>0</v>
      </c>
      <c r="X225" s="12"/>
    </row>
    <row r="226" spans="1:27" ht="15" customHeight="1" x14ac:dyDescent="0.35">
      <c r="A226" s="19">
        <f t="shared" si="4"/>
        <v>222</v>
      </c>
      <c r="B226" s="11">
        <v>1064113431</v>
      </c>
      <c r="C226" s="12" t="s">
        <v>670</v>
      </c>
      <c r="D226" s="12" t="s">
        <v>671</v>
      </c>
      <c r="E226" s="18" t="s">
        <v>27</v>
      </c>
      <c r="F226" s="12" t="s">
        <v>672</v>
      </c>
      <c r="G226" s="12" t="s">
        <v>114</v>
      </c>
      <c r="H226" s="12">
        <v>3136810403</v>
      </c>
      <c r="I226" s="13">
        <v>34018</v>
      </c>
      <c r="J226" s="12">
        <v>1634</v>
      </c>
      <c r="K226" s="12" t="s">
        <v>29</v>
      </c>
      <c r="L226" s="13">
        <v>42362</v>
      </c>
      <c r="M226" s="19">
        <v>1547100</v>
      </c>
      <c r="N226" s="12" t="s">
        <v>61</v>
      </c>
      <c r="O226" s="12" t="s">
        <v>31</v>
      </c>
      <c r="P226" s="12" t="s">
        <v>88</v>
      </c>
      <c r="Q226" s="12" t="s">
        <v>685</v>
      </c>
      <c r="R226" s="31" t="s">
        <v>1035</v>
      </c>
      <c r="S226" s="12" t="s">
        <v>77</v>
      </c>
      <c r="T226" s="13" t="s">
        <v>687</v>
      </c>
      <c r="U226" s="12" t="s">
        <v>35</v>
      </c>
      <c r="V226" s="12">
        <v>6.96</v>
      </c>
      <c r="W226" s="12">
        <v>1</v>
      </c>
      <c r="X226" s="12"/>
    </row>
    <row r="227" spans="1:27" ht="15" customHeight="1" x14ac:dyDescent="0.35">
      <c r="A227" s="19">
        <f t="shared" si="4"/>
        <v>223</v>
      </c>
      <c r="B227" s="11">
        <v>1007411381</v>
      </c>
      <c r="C227" s="12" t="s">
        <v>114</v>
      </c>
      <c r="D227" s="12" t="s">
        <v>1036</v>
      </c>
      <c r="E227" s="18" t="s">
        <v>27</v>
      </c>
      <c r="F227" s="12" t="s">
        <v>1037</v>
      </c>
      <c r="G227" s="12" t="s">
        <v>114</v>
      </c>
      <c r="H227" s="12">
        <v>3104106373</v>
      </c>
      <c r="I227" s="13">
        <v>36836</v>
      </c>
      <c r="J227" s="12">
        <v>1634</v>
      </c>
      <c r="K227" s="12" t="s">
        <v>29</v>
      </c>
      <c r="L227" s="13">
        <v>43691</v>
      </c>
      <c r="M227" s="19">
        <v>828116</v>
      </c>
      <c r="N227" s="12" t="s">
        <v>30</v>
      </c>
      <c r="O227" s="12" t="s">
        <v>41</v>
      </c>
      <c r="P227" s="12" t="s">
        <v>42</v>
      </c>
      <c r="Q227" s="12" t="s">
        <v>685</v>
      </c>
      <c r="R227" s="31" t="s">
        <v>1038</v>
      </c>
      <c r="S227" s="12" t="s">
        <v>43</v>
      </c>
      <c r="T227" s="13">
        <v>43874</v>
      </c>
      <c r="U227" s="12"/>
      <c r="V227" s="12">
        <v>6.96</v>
      </c>
      <c r="W227" s="12">
        <v>0</v>
      </c>
      <c r="X227" s="12">
        <f ca="1">+DAYS360(L227,$X$3,0)</f>
        <v>1980</v>
      </c>
    </row>
    <row r="228" spans="1:27" ht="15" customHeight="1" x14ac:dyDescent="0.35">
      <c r="A228" s="19">
        <f t="shared" si="4"/>
        <v>224</v>
      </c>
      <c r="B228" s="11">
        <v>1121296715</v>
      </c>
      <c r="C228" s="12" t="s">
        <v>249</v>
      </c>
      <c r="D228" s="12" t="s">
        <v>673</v>
      </c>
      <c r="E228" s="18" t="s">
        <v>27</v>
      </c>
      <c r="F228" s="12" t="s">
        <v>674</v>
      </c>
      <c r="G228" s="12" t="s">
        <v>249</v>
      </c>
      <c r="H228" s="12">
        <v>3166577351</v>
      </c>
      <c r="I228" s="13">
        <v>31645</v>
      </c>
      <c r="J228" s="27">
        <v>1614</v>
      </c>
      <c r="K228" s="27" t="s">
        <v>55</v>
      </c>
      <c r="L228" s="13">
        <v>41655</v>
      </c>
      <c r="M228" s="19">
        <v>2337300</v>
      </c>
      <c r="N228" s="12" t="s">
        <v>61</v>
      </c>
      <c r="O228" s="12" t="s">
        <v>31</v>
      </c>
      <c r="P228" s="12" t="s">
        <v>105</v>
      </c>
      <c r="Q228" s="12" t="s">
        <v>685</v>
      </c>
      <c r="R228" s="31" t="s">
        <v>1039</v>
      </c>
      <c r="S228" s="12" t="s">
        <v>33</v>
      </c>
      <c r="T228" s="13" t="s">
        <v>687</v>
      </c>
      <c r="U228" s="12" t="s">
        <v>35</v>
      </c>
      <c r="V228" s="12">
        <v>6.96</v>
      </c>
      <c r="W228" s="12">
        <v>1</v>
      </c>
      <c r="X228" s="12"/>
    </row>
    <row r="229" spans="1:27" ht="15" customHeight="1" x14ac:dyDescent="0.35">
      <c r="A229" s="19">
        <f t="shared" si="4"/>
        <v>225</v>
      </c>
      <c r="B229" s="11">
        <v>12568117</v>
      </c>
      <c r="C229" s="12" t="s">
        <v>222</v>
      </c>
      <c r="D229" s="12" t="s">
        <v>675</v>
      </c>
      <c r="E229" s="18" t="s">
        <v>27</v>
      </c>
      <c r="F229" s="12" t="s">
        <v>676</v>
      </c>
      <c r="G229" s="12" t="s">
        <v>114</v>
      </c>
      <c r="H229" s="12">
        <v>3216921076</v>
      </c>
      <c r="I229" s="13">
        <v>28513</v>
      </c>
      <c r="J229" s="12">
        <v>1618</v>
      </c>
      <c r="K229" s="12" t="s">
        <v>118</v>
      </c>
      <c r="L229" s="13">
        <v>41548</v>
      </c>
      <c r="M229" s="19">
        <v>1399100</v>
      </c>
      <c r="N229" s="12" t="s">
        <v>30</v>
      </c>
      <c r="O229" s="12" t="s">
        <v>119</v>
      </c>
      <c r="P229" s="12" t="s">
        <v>228</v>
      </c>
      <c r="Q229" s="12" t="s">
        <v>685</v>
      </c>
      <c r="R229" s="31" t="s">
        <v>1040</v>
      </c>
      <c r="S229" s="12" t="s">
        <v>77</v>
      </c>
      <c r="T229" s="13" t="s">
        <v>687</v>
      </c>
      <c r="U229" s="12" t="s">
        <v>78</v>
      </c>
      <c r="V229" s="12">
        <v>6.96</v>
      </c>
      <c r="W229" s="12">
        <v>1</v>
      </c>
      <c r="X229" s="12"/>
    </row>
    <row r="230" spans="1:27" ht="15" customHeight="1" x14ac:dyDescent="0.35">
      <c r="A230" s="19">
        <f t="shared" si="4"/>
        <v>226</v>
      </c>
      <c r="B230" s="11">
        <v>1111792296</v>
      </c>
      <c r="C230" s="12" t="s">
        <v>1041</v>
      </c>
      <c r="D230" s="12" t="s">
        <v>1042</v>
      </c>
      <c r="E230" s="18" t="s">
        <v>27</v>
      </c>
      <c r="F230" s="12" t="s">
        <v>1043</v>
      </c>
      <c r="G230" s="12" t="s">
        <v>1041</v>
      </c>
      <c r="H230" s="12">
        <v>3105998231</v>
      </c>
      <c r="I230" s="13">
        <v>34138</v>
      </c>
      <c r="J230" s="12">
        <v>167001</v>
      </c>
      <c r="K230" s="12" t="s">
        <v>197</v>
      </c>
      <c r="L230" s="13">
        <v>43525</v>
      </c>
      <c r="M230" s="19">
        <v>1754100</v>
      </c>
      <c r="N230" s="12" t="s">
        <v>75</v>
      </c>
      <c r="O230" s="12" t="s">
        <v>31</v>
      </c>
      <c r="P230" s="12" t="s">
        <v>82</v>
      </c>
      <c r="Q230" s="12" t="s">
        <v>685</v>
      </c>
      <c r="R230" s="31" t="s">
        <v>1044</v>
      </c>
      <c r="S230" s="12" t="s">
        <v>64</v>
      </c>
      <c r="T230" s="13" t="s">
        <v>687</v>
      </c>
      <c r="U230" s="12" t="s">
        <v>35</v>
      </c>
      <c r="V230" s="12">
        <v>6.96</v>
      </c>
      <c r="W230" s="12">
        <v>0</v>
      </c>
      <c r="X230" s="12"/>
    </row>
    <row r="231" spans="1:27" ht="15" customHeight="1" x14ac:dyDescent="0.35">
      <c r="A231" s="19">
        <f t="shared" si="4"/>
        <v>227</v>
      </c>
      <c r="B231" s="11">
        <v>1065615296</v>
      </c>
      <c r="C231" s="12" t="s">
        <v>74</v>
      </c>
      <c r="D231" s="12" t="s">
        <v>679</v>
      </c>
      <c r="E231" s="18" t="s">
        <v>27</v>
      </c>
      <c r="F231" s="12" t="s">
        <v>680</v>
      </c>
      <c r="G231" s="12" t="s">
        <v>74</v>
      </c>
      <c r="H231" s="12">
        <v>3016922372</v>
      </c>
      <c r="I231" s="13">
        <v>32678</v>
      </c>
      <c r="J231" s="12">
        <v>1638</v>
      </c>
      <c r="K231" s="12" t="s">
        <v>99</v>
      </c>
      <c r="L231" s="13">
        <v>42385</v>
      </c>
      <c r="M231" s="19">
        <v>1238200</v>
      </c>
      <c r="N231" s="12" t="s">
        <v>30</v>
      </c>
      <c r="O231" s="12" t="s">
        <v>31</v>
      </c>
      <c r="P231" s="12" t="s">
        <v>446</v>
      </c>
      <c r="Q231" s="12" t="s">
        <v>685</v>
      </c>
      <c r="R231" s="31" t="s">
        <v>1045</v>
      </c>
      <c r="S231" s="12" t="s">
        <v>77</v>
      </c>
      <c r="T231" s="13" t="s">
        <v>687</v>
      </c>
      <c r="U231" s="12" t="s">
        <v>35</v>
      </c>
      <c r="V231" s="12">
        <v>6.96</v>
      </c>
      <c r="W231" s="12">
        <v>1</v>
      </c>
      <c r="X231" s="12"/>
    </row>
    <row r="232" spans="1:27" ht="15" customHeight="1" x14ac:dyDescent="0.35">
      <c r="A232" s="19">
        <f t="shared" si="4"/>
        <v>228</v>
      </c>
      <c r="B232" s="11">
        <v>1122400773</v>
      </c>
      <c r="C232" s="12" t="s">
        <v>221</v>
      </c>
      <c r="D232" s="12" t="s">
        <v>681</v>
      </c>
      <c r="E232" s="18" t="s">
        <v>27</v>
      </c>
      <c r="F232" s="12" t="s">
        <v>682</v>
      </c>
      <c r="G232" s="12" t="s">
        <v>221</v>
      </c>
      <c r="H232" s="12">
        <v>3184936948</v>
      </c>
      <c r="I232" s="13">
        <v>32381</v>
      </c>
      <c r="J232" s="12">
        <v>1634</v>
      </c>
      <c r="K232" s="12" t="s">
        <v>29</v>
      </c>
      <c r="L232" s="13">
        <v>41655</v>
      </c>
      <c r="M232" s="19">
        <v>2337300</v>
      </c>
      <c r="N232" s="12" t="s">
        <v>49</v>
      </c>
      <c r="O232" s="12" t="s">
        <v>62</v>
      </c>
      <c r="P232" s="12" t="s">
        <v>105</v>
      </c>
      <c r="Q232" s="12" t="s">
        <v>685</v>
      </c>
      <c r="R232" s="31" t="s">
        <v>1046</v>
      </c>
      <c r="S232" s="12" t="s">
        <v>33</v>
      </c>
      <c r="T232" s="13" t="s">
        <v>687</v>
      </c>
      <c r="U232" s="12" t="s">
        <v>78</v>
      </c>
      <c r="V232" s="12">
        <v>6.96</v>
      </c>
      <c r="W232" s="12">
        <v>1</v>
      </c>
      <c r="X232" s="12"/>
    </row>
    <row r="233" spans="1:27" s="1" customFormat="1" x14ac:dyDescent="0.35">
      <c r="D233" s="6"/>
      <c r="E233" s="4"/>
      <c r="F233" s="4"/>
      <c r="L233" s="2"/>
      <c r="M233" s="29"/>
      <c r="Q233" s="5"/>
      <c r="R233" s="33"/>
      <c r="Y233"/>
      <c r="Z233"/>
      <c r="AA233"/>
    </row>
    <row r="234" spans="1:27" s="1" customFormat="1" x14ac:dyDescent="0.35">
      <c r="D234" s="6"/>
      <c r="E234" s="4"/>
      <c r="F234" s="4"/>
      <c r="L234" s="2"/>
      <c r="M234" s="29">
        <f>SUBTOTAL(9,M5:M233)</f>
        <v>556128780</v>
      </c>
      <c r="N234" s="29"/>
      <c r="Q234" s="5"/>
      <c r="R234" s="33"/>
      <c r="Y234"/>
      <c r="Z234"/>
      <c r="AA234"/>
    </row>
    <row r="235" spans="1:27" x14ac:dyDescent="0.35">
      <c r="M235" s="29"/>
    </row>
    <row r="236" spans="1:27" s="1" customFormat="1" x14ac:dyDescent="0.35">
      <c r="D236" s="6"/>
      <c r="E236" s="4"/>
      <c r="F236" s="4"/>
      <c r="K236" s="29"/>
      <c r="L236" s="2"/>
      <c r="M236" s="29">
        <v>549233390</v>
      </c>
      <c r="Q236" s="5"/>
      <c r="R236" s="33"/>
      <c r="Y236"/>
      <c r="Z236"/>
      <c r="AA236"/>
    </row>
    <row r="238" spans="1:27" s="1" customFormat="1" x14ac:dyDescent="0.35">
      <c r="D238" s="6"/>
      <c r="E238" s="4"/>
      <c r="F238" s="4"/>
      <c r="L238" s="2"/>
      <c r="M238" s="29">
        <f>+M234-M236</f>
        <v>6895390</v>
      </c>
      <c r="N238" s="29"/>
      <c r="Q238" s="5"/>
      <c r="R238" s="33"/>
      <c r="Y238"/>
      <c r="Z238"/>
      <c r="AA238"/>
    </row>
    <row r="239" spans="1:27" s="1" customFormat="1" x14ac:dyDescent="0.35">
      <c r="D239" s="6"/>
      <c r="E239" s="4"/>
      <c r="F239" s="4"/>
      <c r="L239" s="2"/>
      <c r="M239" s="2"/>
      <c r="N239" s="29"/>
      <c r="Q239" s="5"/>
      <c r="R239" s="33"/>
      <c r="Y239"/>
      <c r="Z239"/>
      <c r="AA239"/>
    </row>
    <row r="240" spans="1:27" x14ac:dyDescent="0.35">
      <c r="H240" s="29"/>
    </row>
    <row r="241" spans="4:27" s="1" customFormat="1" x14ac:dyDescent="0.35">
      <c r="D241" s="6"/>
      <c r="E241" s="4"/>
      <c r="F241" s="4"/>
      <c r="L241" s="2"/>
      <c r="M241" s="29"/>
      <c r="Q241" s="5"/>
      <c r="R241" s="33"/>
      <c r="Y241"/>
      <c r="Z241"/>
      <c r="AA241"/>
    </row>
    <row r="242" spans="4:27" s="1" customFormat="1" x14ac:dyDescent="0.35">
      <c r="D242" s="6"/>
      <c r="E242" s="4"/>
      <c r="F242" s="6"/>
      <c r="L242" s="2"/>
      <c r="Q242" s="5"/>
      <c r="R242" s="33"/>
      <c r="Y242"/>
      <c r="Z242"/>
      <c r="AA242"/>
    </row>
    <row r="243" spans="4:27" s="1" customFormat="1" x14ac:dyDescent="0.35">
      <c r="D243" s="6"/>
      <c r="E243" s="4"/>
      <c r="F243" s="6"/>
      <c r="H243" s="2"/>
      <c r="L243" s="2"/>
      <c r="Q243" s="5"/>
      <c r="R243" s="33"/>
      <c r="Y243"/>
      <c r="Z243"/>
      <c r="AA243"/>
    </row>
    <row r="244" spans="4:27" s="1" customFormat="1" x14ac:dyDescent="0.35">
      <c r="D244" s="6"/>
      <c r="E244" s="4"/>
      <c r="F244" s="6"/>
      <c r="H244" s="2"/>
      <c r="L244" s="2"/>
      <c r="Q244" s="5"/>
      <c r="R244" s="33"/>
      <c r="Y244"/>
      <c r="Z244"/>
      <c r="AA244"/>
    </row>
    <row r="245" spans="4:27" s="1" customFormat="1" x14ac:dyDescent="0.35">
      <c r="D245" s="6"/>
      <c r="E245" s="4"/>
      <c r="F245" s="6"/>
      <c r="L245" s="2"/>
      <c r="Q245" s="5"/>
      <c r="R245" s="33"/>
      <c r="Y245"/>
      <c r="Z245"/>
      <c r="AA245"/>
    </row>
    <row r="246" spans="4:27" s="1" customFormat="1" x14ac:dyDescent="0.35">
      <c r="D246" s="6"/>
      <c r="E246" s="4"/>
      <c r="F246" s="6"/>
      <c r="I246" s="2"/>
      <c r="L246" s="2"/>
      <c r="Q246" s="5"/>
      <c r="R246" s="33"/>
      <c r="Y246"/>
      <c r="Z246"/>
      <c r="AA246"/>
    </row>
    <row r="247" spans="4:27" s="1" customFormat="1" x14ac:dyDescent="0.35">
      <c r="D247" s="6"/>
      <c r="E247" s="4"/>
      <c r="F247" s="6"/>
      <c r="L247" s="2"/>
      <c r="Q247" s="5"/>
      <c r="R247" s="33"/>
      <c r="Y247"/>
      <c r="Z247"/>
      <c r="AA247"/>
    </row>
    <row r="248" spans="4:27" s="1" customFormat="1" x14ac:dyDescent="0.35">
      <c r="D248" s="6"/>
      <c r="E248" s="4"/>
      <c r="F248" s="4"/>
      <c r="J248" s="2"/>
      <c r="L248" s="2"/>
      <c r="Q248" s="5"/>
      <c r="R248" s="33"/>
      <c r="Y248"/>
      <c r="Z248"/>
      <c r="AA248"/>
    </row>
  </sheetData>
  <autoFilter ref="A4:AA232" xr:uid="{C8155C7A-4768-4F5F-9B84-E329C57D3CF3}"/>
  <sortState xmlns:xlrd2="http://schemas.microsoft.com/office/spreadsheetml/2017/richdata2" ref="A5:Z241">
    <sortCondition ref="D5:D241"/>
  </sortState>
  <conditionalFormatting sqref="D5:D232">
    <cfRule type="expression" dxfId="8" priority="1">
      <formula>$X5&gt;170</formula>
    </cfRule>
  </conditionalFormatting>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EDA93-BF54-424C-BB34-85F5605F6BD1}">
  <sheetPr codeName="Hoja5"/>
  <dimension ref="A1:G260"/>
  <sheetViews>
    <sheetView zoomScaleNormal="100" workbookViewId="0">
      <pane xSplit="3" ySplit="4" topLeftCell="D232" activePane="bottomRight" state="frozen"/>
      <selection pane="topRight" activeCell="E1" sqref="E1"/>
      <selection pane="bottomLeft" activeCell="A5" sqref="A5"/>
      <selection pane="bottomRight" activeCell="A4" sqref="A4:G254"/>
    </sheetView>
  </sheetViews>
  <sheetFormatPr baseColWidth="10" defaultColWidth="11.453125" defaultRowHeight="15.5" x14ac:dyDescent="0.35"/>
  <cols>
    <col min="1" max="1" width="6.54296875" style="120" customWidth="1"/>
    <col min="2" max="2" width="20.54296875" style="120" customWidth="1"/>
    <col min="3" max="3" width="48.54296875" style="121" bestFit="1" customWidth="1"/>
    <col min="4" max="4" width="17.54296875" style="120" customWidth="1"/>
    <col min="5" max="5" width="32.26953125" style="120" customWidth="1"/>
    <col min="6" max="6" width="12.90625" style="123" bestFit="1" customWidth="1"/>
    <col min="7" max="7" width="14.54296875" style="124" bestFit="1" customWidth="1"/>
    <col min="8" max="16384" width="11.453125" style="125"/>
  </cols>
  <sheetData>
    <row r="1" spans="1:7" s="125" customFormat="1" ht="18.75" customHeight="1" x14ac:dyDescent="0.35">
      <c r="A1" s="120"/>
      <c r="B1" s="120"/>
      <c r="C1" s="121"/>
      <c r="D1" s="120"/>
      <c r="E1" s="122"/>
      <c r="F1" s="123"/>
      <c r="G1" s="124"/>
    </row>
    <row r="2" spans="1:7" s="125" customFormat="1" ht="24" customHeight="1" x14ac:dyDescent="0.35">
      <c r="A2" s="126"/>
      <c r="B2" s="127" t="s">
        <v>0</v>
      </c>
      <c r="C2" s="121"/>
      <c r="D2" s="128"/>
      <c r="E2" s="122"/>
      <c r="F2" s="123"/>
      <c r="G2" s="124"/>
    </row>
    <row r="3" spans="1:7" s="125" customFormat="1" ht="19.5" customHeight="1" x14ac:dyDescent="0.35">
      <c r="A3" s="120"/>
      <c r="B3" s="120"/>
      <c r="C3" s="129"/>
      <c r="D3" s="120"/>
      <c r="E3" s="122"/>
      <c r="F3" s="123"/>
      <c r="G3" s="124"/>
    </row>
    <row r="4" spans="1:7" s="133" customFormat="1" ht="25.5" customHeight="1" x14ac:dyDescent="0.35">
      <c r="A4" s="130" t="s">
        <v>1</v>
      </c>
      <c r="B4" s="130" t="s">
        <v>2</v>
      </c>
      <c r="C4" s="130" t="s">
        <v>4</v>
      </c>
      <c r="D4" s="130" t="s">
        <v>10</v>
      </c>
      <c r="E4" s="130" t="s">
        <v>11</v>
      </c>
      <c r="F4" s="131" t="s">
        <v>2561</v>
      </c>
      <c r="G4" s="132" t="s">
        <v>2559</v>
      </c>
    </row>
    <row r="5" spans="1:7" s="129" customFormat="1" ht="18" customHeight="1" x14ac:dyDescent="0.35">
      <c r="A5" s="134">
        <v>1</v>
      </c>
      <c r="B5" s="135">
        <v>1119838815</v>
      </c>
      <c r="C5" s="136" t="s">
        <v>26</v>
      </c>
      <c r="D5" s="136" t="s">
        <v>1051</v>
      </c>
      <c r="E5" s="136" t="s">
        <v>29</v>
      </c>
      <c r="F5" s="137">
        <v>1</v>
      </c>
      <c r="G5" s="138">
        <v>53350</v>
      </c>
    </row>
    <row r="6" spans="1:7" s="129" customFormat="1" ht="18" customHeight="1" x14ac:dyDescent="0.35">
      <c r="A6" s="134">
        <f>+A5+1</f>
        <v>2</v>
      </c>
      <c r="B6" s="135">
        <v>16280800</v>
      </c>
      <c r="C6" s="136" t="s">
        <v>58</v>
      </c>
      <c r="D6" s="136" t="s">
        <v>1059</v>
      </c>
      <c r="E6" s="136" t="s">
        <v>60</v>
      </c>
      <c r="F6" s="137">
        <v>1</v>
      </c>
      <c r="G6" s="138">
        <v>53350</v>
      </c>
    </row>
    <row r="7" spans="1:7" s="129" customFormat="1" ht="18" customHeight="1" x14ac:dyDescent="0.35">
      <c r="A7" s="134">
        <f t="shared" ref="A7:A70" si="0">+A6+1</f>
        <v>3</v>
      </c>
      <c r="B7" s="135">
        <v>1143264534</v>
      </c>
      <c r="C7" s="136" t="s">
        <v>1063</v>
      </c>
      <c r="D7" s="136" t="s">
        <v>1065</v>
      </c>
      <c r="E7" s="136" t="s">
        <v>1066</v>
      </c>
      <c r="F7" s="137">
        <v>1</v>
      </c>
      <c r="G7" s="138">
        <v>53350</v>
      </c>
    </row>
    <row r="8" spans="1:7" s="129" customFormat="1" ht="18" customHeight="1" x14ac:dyDescent="0.35">
      <c r="A8" s="134">
        <f t="shared" si="0"/>
        <v>4</v>
      </c>
      <c r="B8" s="135">
        <v>80849983</v>
      </c>
      <c r="C8" s="136" t="s">
        <v>80</v>
      </c>
      <c r="D8" s="136" t="s">
        <v>1051</v>
      </c>
      <c r="E8" s="136" t="s">
        <v>29</v>
      </c>
      <c r="F8" s="137">
        <v>1</v>
      </c>
      <c r="G8" s="138">
        <v>53350</v>
      </c>
    </row>
    <row r="9" spans="1:7" s="129" customFormat="1" ht="18" customHeight="1" x14ac:dyDescent="0.35">
      <c r="A9" s="134">
        <f t="shared" si="0"/>
        <v>5</v>
      </c>
      <c r="B9" s="135">
        <v>1120740006</v>
      </c>
      <c r="C9" s="136" t="s">
        <v>1074</v>
      </c>
      <c r="D9" s="136" t="s">
        <v>1076</v>
      </c>
      <c r="E9" s="136" t="s">
        <v>118</v>
      </c>
      <c r="F9" s="137">
        <v>1</v>
      </c>
      <c r="G9" s="138">
        <v>53350</v>
      </c>
    </row>
    <row r="10" spans="1:7" s="129" customFormat="1" ht="18" customHeight="1" x14ac:dyDescent="0.35">
      <c r="A10" s="134">
        <f t="shared" si="0"/>
        <v>6</v>
      </c>
      <c r="B10" s="135">
        <v>1065601898</v>
      </c>
      <c r="C10" s="136" t="s">
        <v>89</v>
      </c>
      <c r="D10" s="136" t="s">
        <v>1082</v>
      </c>
      <c r="E10" s="136" t="s">
        <v>376</v>
      </c>
      <c r="F10" s="137">
        <v>1</v>
      </c>
      <c r="G10" s="138">
        <v>53350</v>
      </c>
    </row>
    <row r="11" spans="1:7" s="129" customFormat="1" ht="18" customHeight="1" x14ac:dyDescent="0.35">
      <c r="A11" s="134">
        <f t="shared" si="0"/>
        <v>7</v>
      </c>
      <c r="B11" s="135">
        <v>22734643</v>
      </c>
      <c r="C11" s="136" t="s">
        <v>1086</v>
      </c>
      <c r="D11" s="136" t="s">
        <v>1088</v>
      </c>
      <c r="E11" s="136" t="s">
        <v>175</v>
      </c>
      <c r="F11" s="137">
        <v>1</v>
      </c>
      <c r="G11" s="138">
        <v>53350</v>
      </c>
    </row>
    <row r="12" spans="1:7" s="129" customFormat="1" ht="18" customHeight="1" x14ac:dyDescent="0.35">
      <c r="A12" s="134">
        <f t="shared" si="0"/>
        <v>8</v>
      </c>
      <c r="B12" s="135">
        <v>1118807428</v>
      </c>
      <c r="C12" s="136" t="s">
        <v>103</v>
      </c>
      <c r="D12" s="136" t="s">
        <v>1051</v>
      </c>
      <c r="E12" s="136" t="s">
        <v>29</v>
      </c>
      <c r="F12" s="137">
        <v>1</v>
      </c>
      <c r="G12" s="138">
        <v>53350</v>
      </c>
    </row>
    <row r="13" spans="1:7" s="129" customFormat="1" ht="18" customHeight="1" x14ac:dyDescent="0.35">
      <c r="A13" s="134">
        <f t="shared" si="0"/>
        <v>9</v>
      </c>
      <c r="B13" s="135">
        <v>5164520</v>
      </c>
      <c r="C13" s="136" t="s">
        <v>109</v>
      </c>
      <c r="D13" s="136" t="s">
        <v>1051</v>
      </c>
      <c r="E13" s="136" t="s">
        <v>29</v>
      </c>
      <c r="F13" s="137">
        <v>1</v>
      </c>
      <c r="G13" s="138">
        <v>53350</v>
      </c>
    </row>
    <row r="14" spans="1:7" s="129" customFormat="1" ht="18" customHeight="1" x14ac:dyDescent="0.35">
      <c r="A14" s="134">
        <f t="shared" si="0"/>
        <v>10</v>
      </c>
      <c r="B14" s="135">
        <v>1064797134</v>
      </c>
      <c r="C14" s="136" t="s">
        <v>112</v>
      </c>
      <c r="D14" s="136" t="s">
        <v>1051</v>
      </c>
      <c r="E14" s="136" t="s">
        <v>29</v>
      </c>
      <c r="F14" s="137">
        <v>1</v>
      </c>
      <c r="G14" s="138">
        <v>53350</v>
      </c>
    </row>
    <row r="15" spans="1:7" s="129" customFormat="1" ht="18" customHeight="1" x14ac:dyDescent="0.35">
      <c r="A15" s="134">
        <f t="shared" si="0"/>
        <v>11</v>
      </c>
      <c r="B15" s="135">
        <v>8799715</v>
      </c>
      <c r="C15" s="136" t="s">
        <v>122</v>
      </c>
      <c r="D15" s="136" t="s">
        <v>1105</v>
      </c>
      <c r="E15" s="136" t="s">
        <v>854</v>
      </c>
      <c r="F15" s="137">
        <v>1</v>
      </c>
      <c r="G15" s="138">
        <v>53350</v>
      </c>
    </row>
    <row r="16" spans="1:7" s="129" customFormat="1" ht="18" customHeight="1" x14ac:dyDescent="0.35">
      <c r="A16" s="134">
        <f t="shared" si="0"/>
        <v>12</v>
      </c>
      <c r="B16" s="135">
        <v>1065607059</v>
      </c>
      <c r="C16" s="136" t="s">
        <v>1110</v>
      </c>
      <c r="D16" s="136" t="s">
        <v>1051</v>
      </c>
      <c r="E16" s="136" t="s">
        <v>29</v>
      </c>
      <c r="F16" s="137">
        <v>1</v>
      </c>
      <c r="G16" s="138">
        <v>53350</v>
      </c>
    </row>
    <row r="17" spans="1:7" s="129" customFormat="1" ht="18" customHeight="1" x14ac:dyDescent="0.35">
      <c r="A17" s="134">
        <f t="shared" si="0"/>
        <v>13</v>
      </c>
      <c r="B17" s="135">
        <v>1028015642</v>
      </c>
      <c r="C17" s="136" t="s">
        <v>1117</v>
      </c>
      <c r="D17" s="136" t="s">
        <v>1119</v>
      </c>
      <c r="E17" s="136" t="s">
        <v>1120</v>
      </c>
      <c r="F17" s="137">
        <v>1</v>
      </c>
      <c r="G17" s="138">
        <v>53350</v>
      </c>
    </row>
    <row r="18" spans="1:7" s="129" customFormat="1" ht="18" customHeight="1" x14ac:dyDescent="0.35">
      <c r="A18" s="134">
        <f t="shared" si="0"/>
        <v>14</v>
      </c>
      <c r="B18" s="135">
        <v>1113516654</v>
      </c>
      <c r="C18" s="136" t="s">
        <v>1124</v>
      </c>
      <c r="D18" s="136" t="s">
        <v>1059</v>
      </c>
      <c r="E18" s="136" t="s">
        <v>60</v>
      </c>
      <c r="F18" s="137">
        <v>1</v>
      </c>
      <c r="G18" s="138">
        <v>53350</v>
      </c>
    </row>
    <row r="19" spans="1:7" s="129" customFormat="1" ht="18" customHeight="1" x14ac:dyDescent="0.35">
      <c r="A19" s="134">
        <f t="shared" si="0"/>
        <v>15</v>
      </c>
      <c r="B19" s="135">
        <v>1121334652</v>
      </c>
      <c r="C19" s="136" t="s">
        <v>127</v>
      </c>
      <c r="D19" s="136" t="s">
        <v>1105</v>
      </c>
      <c r="E19" s="136" t="s">
        <v>854</v>
      </c>
      <c r="F19" s="137">
        <v>1</v>
      </c>
      <c r="G19" s="138">
        <v>53350</v>
      </c>
    </row>
    <row r="20" spans="1:7" s="129" customFormat="1" ht="18" customHeight="1" x14ac:dyDescent="0.35">
      <c r="A20" s="134">
        <f t="shared" si="0"/>
        <v>16</v>
      </c>
      <c r="B20" s="135">
        <v>12693378</v>
      </c>
      <c r="C20" s="136" t="s">
        <v>131</v>
      </c>
      <c r="D20" s="136" t="s">
        <v>1076</v>
      </c>
      <c r="E20" s="136" t="s">
        <v>118</v>
      </c>
      <c r="F20" s="137">
        <v>1</v>
      </c>
      <c r="G20" s="138">
        <v>53350</v>
      </c>
    </row>
    <row r="21" spans="1:7" s="129" customFormat="1" ht="18" customHeight="1" x14ac:dyDescent="0.35">
      <c r="A21" s="134">
        <f t="shared" si="0"/>
        <v>17</v>
      </c>
      <c r="B21" s="135">
        <v>88211486</v>
      </c>
      <c r="C21" s="136" t="s">
        <v>137</v>
      </c>
      <c r="D21" s="136" t="s">
        <v>1051</v>
      </c>
      <c r="E21" s="136" t="s">
        <v>29</v>
      </c>
      <c r="F21" s="137">
        <v>1</v>
      </c>
      <c r="G21" s="138">
        <v>53350</v>
      </c>
    </row>
    <row r="22" spans="1:7" s="129" customFormat="1" ht="18" customHeight="1" x14ac:dyDescent="0.35">
      <c r="A22" s="134">
        <f t="shared" si="0"/>
        <v>18</v>
      </c>
      <c r="B22" s="135">
        <v>72203630</v>
      </c>
      <c r="C22" s="136" t="s">
        <v>141</v>
      </c>
      <c r="D22" s="136" t="s">
        <v>1140</v>
      </c>
      <c r="E22" s="136" t="s">
        <v>48</v>
      </c>
      <c r="F22" s="137">
        <v>1</v>
      </c>
      <c r="G22" s="138">
        <v>53350</v>
      </c>
    </row>
    <row r="23" spans="1:7" s="129" customFormat="1" ht="18" customHeight="1" x14ac:dyDescent="0.35">
      <c r="A23" s="134">
        <f t="shared" si="0"/>
        <v>19</v>
      </c>
      <c r="B23" s="135">
        <v>74187649</v>
      </c>
      <c r="C23" s="136" t="s">
        <v>145</v>
      </c>
      <c r="D23" s="136" t="s">
        <v>1146</v>
      </c>
      <c r="E23" s="136" t="s">
        <v>147</v>
      </c>
      <c r="F23" s="137">
        <v>1</v>
      </c>
      <c r="G23" s="138">
        <v>53350</v>
      </c>
    </row>
    <row r="24" spans="1:7" s="129" customFormat="1" ht="18" customHeight="1" x14ac:dyDescent="0.35">
      <c r="A24" s="134">
        <f t="shared" si="0"/>
        <v>20</v>
      </c>
      <c r="B24" s="135">
        <v>1065608204</v>
      </c>
      <c r="C24" s="136" t="s">
        <v>724</v>
      </c>
      <c r="D24" s="136" t="s">
        <v>1051</v>
      </c>
      <c r="E24" s="136" t="s">
        <v>29</v>
      </c>
      <c r="F24" s="137">
        <v>1</v>
      </c>
      <c r="G24" s="138">
        <v>53350</v>
      </c>
    </row>
    <row r="25" spans="1:7" s="129" customFormat="1" ht="18" customHeight="1" x14ac:dyDescent="0.35">
      <c r="A25" s="134">
        <f t="shared" si="0"/>
        <v>21</v>
      </c>
      <c r="B25" s="135">
        <v>1065584800</v>
      </c>
      <c r="C25" s="136" t="s">
        <v>153</v>
      </c>
      <c r="D25" s="136" t="s">
        <v>1051</v>
      </c>
      <c r="E25" s="136" t="s">
        <v>29</v>
      </c>
      <c r="F25" s="137">
        <v>1</v>
      </c>
      <c r="G25" s="138">
        <v>53350</v>
      </c>
    </row>
    <row r="26" spans="1:7" s="129" customFormat="1" ht="18" customHeight="1" x14ac:dyDescent="0.35">
      <c r="A26" s="134">
        <f t="shared" si="0"/>
        <v>22</v>
      </c>
      <c r="B26" s="135">
        <v>72238196</v>
      </c>
      <c r="C26" s="136" t="s">
        <v>155</v>
      </c>
      <c r="D26" s="136" t="s">
        <v>1157</v>
      </c>
      <c r="E26" s="136" t="s">
        <v>1158</v>
      </c>
      <c r="F26" s="137">
        <v>1</v>
      </c>
      <c r="G26" s="138">
        <v>53350</v>
      </c>
    </row>
    <row r="27" spans="1:7" s="129" customFormat="1" ht="18" customHeight="1" x14ac:dyDescent="0.35">
      <c r="A27" s="134">
        <f t="shared" si="0"/>
        <v>23</v>
      </c>
      <c r="B27" s="135">
        <v>7604762</v>
      </c>
      <c r="C27" s="136" t="s">
        <v>158</v>
      </c>
      <c r="D27" s="136" t="s">
        <v>1051</v>
      </c>
      <c r="E27" s="136" t="s">
        <v>29</v>
      </c>
      <c r="F27" s="137">
        <v>1</v>
      </c>
      <c r="G27" s="138">
        <v>53350</v>
      </c>
    </row>
    <row r="28" spans="1:7" s="129" customFormat="1" ht="18" customHeight="1" x14ac:dyDescent="0.35">
      <c r="A28" s="134">
        <f t="shared" si="0"/>
        <v>24</v>
      </c>
      <c r="B28" s="135">
        <v>1129532618</v>
      </c>
      <c r="C28" s="136" t="s">
        <v>160</v>
      </c>
      <c r="D28" s="136" t="s">
        <v>1140</v>
      </c>
      <c r="E28" s="136" t="s">
        <v>48</v>
      </c>
      <c r="F28" s="137">
        <v>1</v>
      </c>
      <c r="G28" s="138">
        <v>53350</v>
      </c>
    </row>
    <row r="29" spans="1:7" s="129" customFormat="1" ht="18" customHeight="1" x14ac:dyDescent="0.35">
      <c r="A29" s="134">
        <f t="shared" si="0"/>
        <v>25</v>
      </c>
      <c r="B29" s="135">
        <v>72199572</v>
      </c>
      <c r="C29" s="136" t="s">
        <v>173</v>
      </c>
      <c r="D29" s="136" t="s">
        <v>1088</v>
      </c>
      <c r="E29" s="136" t="s">
        <v>175</v>
      </c>
      <c r="F29" s="137">
        <v>1</v>
      </c>
      <c r="G29" s="138">
        <v>53350</v>
      </c>
    </row>
    <row r="30" spans="1:7" s="129" customFormat="1" ht="18" customHeight="1" x14ac:dyDescent="0.35">
      <c r="A30" s="134">
        <f t="shared" si="0"/>
        <v>26</v>
      </c>
      <c r="B30" s="135">
        <v>72343449</v>
      </c>
      <c r="C30" s="136" t="s">
        <v>177</v>
      </c>
      <c r="D30" s="136" t="s">
        <v>1170</v>
      </c>
      <c r="E30" s="136" t="s">
        <v>91</v>
      </c>
      <c r="F30" s="137">
        <v>1</v>
      </c>
      <c r="G30" s="138">
        <v>53350</v>
      </c>
    </row>
    <row r="31" spans="1:7" s="129" customFormat="1" ht="18" customHeight="1" x14ac:dyDescent="0.35">
      <c r="A31" s="134">
        <f t="shared" si="0"/>
        <v>27</v>
      </c>
      <c r="B31" s="135">
        <v>1045726184</v>
      </c>
      <c r="C31" s="136" t="s">
        <v>1173</v>
      </c>
      <c r="D31" s="136" t="s">
        <v>1088</v>
      </c>
      <c r="E31" s="136" t="s">
        <v>175</v>
      </c>
      <c r="F31" s="137">
        <v>1</v>
      </c>
      <c r="G31" s="138">
        <v>53350</v>
      </c>
    </row>
    <row r="32" spans="1:7" s="129" customFormat="1" ht="18" customHeight="1" x14ac:dyDescent="0.35">
      <c r="A32" s="134">
        <f t="shared" si="0"/>
        <v>28</v>
      </c>
      <c r="B32" s="135">
        <v>1065811707</v>
      </c>
      <c r="C32" s="136" t="s">
        <v>742</v>
      </c>
      <c r="D32" s="136" t="s">
        <v>1051</v>
      </c>
      <c r="E32" s="136" t="s">
        <v>29</v>
      </c>
      <c r="F32" s="137">
        <v>1</v>
      </c>
      <c r="G32" s="138">
        <v>53350</v>
      </c>
    </row>
    <row r="33" spans="1:7" s="129" customFormat="1" ht="18" customHeight="1" x14ac:dyDescent="0.35">
      <c r="A33" s="134">
        <f t="shared" si="0"/>
        <v>29</v>
      </c>
      <c r="B33" s="135">
        <v>1065583005</v>
      </c>
      <c r="C33" s="136" t="s">
        <v>745</v>
      </c>
      <c r="D33" s="136" t="s">
        <v>1051</v>
      </c>
      <c r="E33" s="136" t="s">
        <v>29</v>
      </c>
      <c r="F33" s="137">
        <v>1</v>
      </c>
      <c r="G33" s="138">
        <v>53350</v>
      </c>
    </row>
    <row r="34" spans="1:7" s="129" customFormat="1" ht="18" customHeight="1" x14ac:dyDescent="0.35">
      <c r="A34" s="134">
        <f t="shared" si="0"/>
        <v>30</v>
      </c>
      <c r="B34" s="135">
        <v>1114883174</v>
      </c>
      <c r="C34" s="136" t="s">
        <v>1186</v>
      </c>
      <c r="D34" s="136" t="s">
        <v>1059</v>
      </c>
      <c r="E34" s="136" t="s">
        <v>60</v>
      </c>
      <c r="F34" s="137">
        <v>1</v>
      </c>
      <c r="G34" s="138">
        <v>53350</v>
      </c>
    </row>
    <row r="35" spans="1:7" s="129" customFormat="1" ht="18" customHeight="1" x14ac:dyDescent="0.35">
      <c r="A35" s="134">
        <f t="shared" si="0"/>
        <v>31</v>
      </c>
      <c r="B35" s="135">
        <v>1065565202</v>
      </c>
      <c r="C35" s="136" t="s">
        <v>1191</v>
      </c>
      <c r="D35" s="136" t="s">
        <v>1051</v>
      </c>
      <c r="E35" s="136" t="s">
        <v>1193</v>
      </c>
      <c r="F35" s="137">
        <v>1</v>
      </c>
      <c r="G35" s="138">
        <v>53350</v>
      </c>
    </row>
    <row r="36" spans="1:7" s="129" customFormat="1" ht="18" customHeight="1" x14ac:dyDescent="0.35">
      <c r="A36" s="134">
        <f t="shared" si="0"/>
        <v>32</v>
      </c>
      <c r="B36" s="135">
        <v>77163270</v>
      </c>
      <c r="C36" s="136" t="s">
        <v>186</v>
      </c>
      <c r="D36" s="136" t="s">
        <v>1051</v>
      </c>
      <c r="E36" s="136" t="s">
        <v>29</v>
      </c>
      <c r="F36" s="137">
        <v>1</v>
      </c>
      <c r="G36" s="138">
        <v>53350</v>
      </c>
    </row>
    <row r="37" spans="1:7" s="129" customFormat="1" ht="18" customHeight="1" x14ac:dyDescent="0.35">
      <c r="A37" s="134">
        <f t="shared" si="0"/>
        <v>33</v>
      </c>
      <c r="B37" s="135">
        <v>1042447428</v>
      </c>
      <c r="C37" s="136" t="s">
        <v>1201</v>
      </c>
      <c r="D37" s="136" t="s">
        <v>1203</v>
      </c>
      <c r="E37" s="136" t="s">
        <v>68</v>
      </c>
      <c r="F37" s="137">
        <v>1</v>
      </c>
      <c r="G37" s="138">
        <v>53350</v>
      </c>
    </row>
    <row r="38" spans="1:7" s="129" customFormat="1" ht="18" customHeight="1" x14ac:dyDescent="0.35">
      <c r="A38" s="134">
        <f t="shared" si="0"/>
        <v>34</v>
      </c>
      <c r="B38" s="135">
        <v>1064118593</v>
      </c>
      <c r="C38" s="136" t="s">
        <v>1208</v>
      </c>
      <c r="D38" s="136" t="s">
        <v>1051</v>
      </c>
      <c r="E38" s="136" t="s">
        <v>29</v>
      </c>
      <c r="F38" s="137">
        <v>1</v>
      </c>
      <c r="G38" s="138">
        <v>53350</v>
      </c>
    </row>
    <row r="39" spans="1:7" s="129" customFormat="1" ht="18" customHeight="1" x14ac:dyDescent="0.35">
      <c r="A39" s="134">
        <f t="shared" si="0"/>
        <v>35</v>
      </c>
      <c r="B39" s="135">
        <v>1065571674</v>
      </c>
      <c r="C39" s="136" t="s">
        <v>190</v>
      </c>
      <c r="D39" s="136" t="s">
        <v>1051</v>
      </c>
      <c r="E39" s="136" t="s">
        <v>29</v>
      </c>
      <c r="F39" s="137">
        <v>1</v>
      </c>
      <c r="G39" s="138">
        <v>53350</v>
      </c>
    </row>
    <row r="40" spans="1:7" s="129" customFormat="1" ht="18" customHeight="1" x14ac:dyDescent="0.35">
      <c r="A40" s="134">
        <f t="shared" si="0"/>
        <v>36</v>
      </c>
      <c r="B40" s="135">
        <v>1064109238</v>
      </c>
      <c r="C40" s="136" t="s">
        <v>192</v>
      </c>
      <c r="D40" s="136" t="s">
        <v>1051</v>
      </c>
      <c r="E40" s="136" t="s">
        <v>29</v>
      </c>
      <c r="F40" s="137">
        <v>1</v>
      </c>
      <c r="G40" s="138">
        <v>53350</v>
      </c>
    </row>
    <row r="41" spans="1:7" s="129" customFormat="1" ht="18" customHeight="1" x14ac:dyDescent="0.35">
      <c r="A41" s="134">
        <f t="shared" si="0"/>
        <v>37</v>
      </c>
      <c r="B41" s="135">
        <v>1083432377</v>
      </c>
      <c r="C41" s="136" t="s">
        <v>1219</v>
      </c>
      <c r="D41" s="136" t="s">
        <v>1203</v>
      </c>
      <c r="E41" s="136" t="s">
        <v>68</v>
      </c>
      <c r="F41" s="137">
        <v>1</v>
      </c>
      <c r="G41" s="138">
        <v>53350</v>
      </c>
    </row>
    <row r="42" spans="1:7" s="129" customFormat="1" ht="18" customHeight="1" x14ac:dyDescent="0.35">
      <c r="A42" s="134">
        <f t="shared" si="0"/>
        <v>38</v>
      </c>
      <c r="B42" s="135">
        <v>9694234</v>
      </c>
      <c r="C42" s="136" t="s">
        <v>195</v>
      </c>
      <c r="D42" s="136" t="s">
        <v>1224</v>
      </c>
      <c r="E42" s="136" t="s">
        <v>197</v>
      </c>
      <c r="F42" s="137">
        <v>1</v>
      </c>
      <c r="G42" s="138">
        <v>53350</v>
      </c>
    </row>
    <row r="43" spans="1:7" s="129" customFormat="1" ht="18" customHeight="1" x14ac:dyDescent="0.35">
      <c r="A43" s="134">
        <f t="shared" si="0"/>
        <v>39</v>
      </c>
      <c r="B43" s="135">
        <v>1140863312</v>
      </c>
      <c r="C43" s="136" t="s">
        <v>1227</v>
      </c>
      <c r="D43" s="136" t="s">
        <v>1229</v>
      </c>
      <c r="E43" s="136" t="s">
        <v>1230</v>
      </c>
      <c r="F43" s="137">
        <v>1</v>
      </c>
      <c r="G43" s="138">
        <v>53350</v>
      </c>
    </row>
    <row r="44" spans="1:7" s="129" customFormat="1" ht="18" customHeight="1" x14ac:dyDescent="0.35">
      <c r="A44" s="134">
        <f t="shared" si="0"/>
        <v>40</v>
      </c>
      <c r="B44" s="135">
        <v>8791845</v>
      </c>
      <c r="C44" s="136" t="s">
        <v>199</v>
      </c>
      <c r="D44" s="136" t="s">
        <v>1105</v>
      </c>
      <c r="E44" s="136" t="s">
        <v>854</v>
      </c>
      <c r="F44" s="137">
        <v>1</v>
      </c>
      <c r="G44" s="138">
        <v>53350</v>
      </c>
    </row>
    <row r="45" spans="1:7" s="129" customFormat="1" ht="18" customHeight="1" x14ac:dyDescent="0.35">
      <c r="A45" s="134">
        <f t="shared" si="0"/>
        <v>41</v>
      </c>
      <c r="B45" s="135">
        <v>1002154345</v>
      </c>
      <c r="C45" s="136" t="s">
        <v>1238</v>
      </c>
      <c r="D45" s="136" t="s">
        <v>1240</v>
      </c>
      <c r="E45" s="136" t="s">
        <v>1241</v>
      </c>
      <c r="F45" s="137">
        <v>1</v>
      </c>
      <c r="G45" s="138">
        <v>53350</v>
      </c>
    </row>
    <row r="46" spans="1:7" s="129" customFormat="1" ht="18" customHeight="1" x14ac:dyDescent="0.35">
      <c r="A46" s="134">
        <f t="shared" si="0"/>
        <v>42</v>
      </c>
      <c r="B46" s="135">
        <v>1048281270</v>
      </c>
      <c r="C46" s="136" t="s">
        <v>201</v>
      </c>
      <c r="D46" s="136" t="s">
        <v>1065</v>
      </c>
      <c r="E46" s="136" t="s">
        <v>1066</v>
      </c>
      <c r="F46" s="137">
        <v>1</v>
      </c>
      <c r="G46" s="138">
        <v>53350</v>
      </c>
    </row>
    <row r="47" spans="1:7" s="129" customFormat="1" ht="18" customHeight="1" x14ac:dyDescent="0.35">
      <c r="A47" s="134">
        <f t="shared" si="0"/>
        <v>43</v>
      </c>
      <c r="B47" s="135">
        <v>77191463</v>
      </c>
      <c r="C47" s="136" t="s">
        <v>205</v>
      </c>
      <c r="D47" s="136" t="s">
        <v>1105</v>
      </c>
      <c r="E47" s="136" t="s">
        <v>854</v>
      </c>
      <c r="F47" s="137">
        <v>1</v>
      </c>
      <c r="G47" s="138">
        <v>53350</v>
      </c>
    </row>
    <row r="48" spans="1:7" s="129" customFormat="1" ht="18" customHeight="1" x14ac:dyDescent="0.35">
      <c r="A48" s="134">
        <f t="shared" si="0"/>
        <v>44</v>
      </c>
      <c r="B48" s="135">
        <v>1010143383</v>
      </c>
      <c r="C48" s="136" t="s">
        <v>1255</v>
      </c>
      <c r="D48" s="136" t="s">
        <v>1051</v>
      </c>
      <c r="E48" s="136" t="s">
        <v>1257</v>
      </c>
      <c r="F48" s="137">
        <v>1</v>
      </c>
      <c r="G48" s="138">
        <v>53350</v>
      </c>
    </row>
    <row r="49" spans="1:7" s="129" customFormat="1" ht="18" customHeight="1" x14ac:dyDescent="0.35">
      <c r="A49" s="134">
        <f t="shared" si="0"/>
        <v>45</v>
      </c>
      <c r="B49" s="135">
        <v>1113660395</v>
      </c>
      <c r="C49" s="136" t="s">
        <v>1261</v>
      </c>
      <c r="D49" s="136" t="s">
        <v>1059</v>
      </c>
      <c r="E49" s="136" t="s">
        <v>60</v>
      </c>
      <c r="F49" s="137">
        <v>1</v>
      </c>
      <c r="G49" s="138">
        <v>53350</v>
      </c>
    </row>
    <row r="50" spans="1:7" s="129" customFormat="1" ht="18" customHeight="1" x14ac:dyDescent="0.35">
      <c r="A50" s="134">
        <f t="shared" si="0"/>
        <v>46</v>
      </c>
      <c r="B50" s="135">
        <v>73549174</v>
      </c>
      <c r="C50" s="136" t="s">
        <v>208</v>
      </c>
      <c r="D50" s="136" t="s">
        <v>1051</v>
      </c>
      <c r="E50" s="136" t="s">
        <v>29</v>
      </c>
      <c r="F50" s="137">
        <v>1</v>
      </c>
      <c r="G50" s="138">
        <v>53350</v>
      </c>
    </row>
    <row r="51" spans="1:7" s="129" customFormat="1" ht="18" customHeight="1" x14ac:dyDescent="0.35">
      <c r="A51" s="134">
        <f t="shared" si="0"/>
        <v>47</v>
      </c>
      <c r="B51" s="135">
        <v>12523280</v>
      </c>
      <c r="C51" s="136" t="s">
        <v>210</v>
      </c>
      <c r="D51" s="136" t="s">
        <v>1051</v>
      </c>
      <c r="E51" s="136" t="s">
        <v>29</v>
      </c>
      <c r="F51" s="137">
        <v>1</v>
      </c>
      <c r="G51" s="138">
        <v>53350</v>
      </c>
    </row>
    <row r="52" spans="1:7" s="129" customFormat="1" ht="18" customHeight="1" x14ac:dyDescent="0.35">
      <c r="A52" s="134">
        <f t="shared" si="0"/>
        <v>48</v>
      </c>
      <c r="B52" s="135">
        <v>1064112298</v>
      </c>
      <c r="C52" s="136" t="s">
        <v>1271</v>
      </c>
      <c r="D52" s="136" t="s">
        <v>1051</v>
      </c>
      <c r="E52" s="136" t="s">
        <v>29</v>
      </c>
      <c r="F52" s="137">
        <v>1</v>
      </c>
      <c r="G52" s="138">
        <v>53350</v>
      </c>
    </row>
    <row r="53" spans="1:7" s="129" customFormat="1" ht="18" customHeight="1" x14ac:dyDescent="0.35">
      <c r="A53" s="134">
        <f t="shared" si="0"/>
        <v>49</v>
      </c>
      <c r="B53" s="135">
        <v>19600860</v>
      </c>
      <c r="C53" s="136" t="s">
        <v>215</v>
      </c>
      <c r="D53" s="136" t="s">
        <v>1051</v>
      </c>
      <c r="E53" s="136" t="s">
        <v>29</v>
      </c>
      <c r="F53" s="137">
        <v>1</v>
      </c>
      <c r="G53" s="138">
        <v>53350</v>
      </c>
    </row>
    <row r="54" spans="1:7" s="129" customFormat="1" ht="18" customHeight="1" x14ac:dyDescent="0.35">
      <c r="A54" s="134">
        <f t="shared" si="0"/>
        <v>50</v>
      </c>
      <c r="B54" s="135">
        <v>15186483</v>
      </c>
      <c r="C54" s="136" t="s">
        <v>217</v>
      </c>
      <c r="D54" s="136" t="s">
        <v>1051</v>
      </c>
      <c r="E54" s="136" t="s">
        <v>29</v>
      </c>
      <c r="F54" s="137">
        <v>1</v>
      </c>
      <c r="G54" s="138">
        <v>53350</v>
      </c>
    </row>
    <row r="55" spans="1:7" s="129" customFormat="1" ht="18" customHeight="1" x14ac:dyDescent="0.35">
      <c r="A55" s="134">
        <f t="shared" si="0"/>
        <v>51</v>
      </c>
      <c r="B55" s="135">
        <v>84038725</v>
      </c>
      <c r="C55" s="136" t="s">
        <v>219</v>
      </c>
      <c r="D55" s="136" t="s">
        <v>1051</v>
      </c>
      <c r="E55" s="136" t="s">
        <v>29</v>
      </c>
      <c r="F55" s="137">
        <v>1</v>
      </c>
      <c r="G55" s="138">
        <v>53350</v>
      </c>
    </row>
    <row r="56" spans="1:7" s="129" customFormat="1" ht="18" customHeight="1" x14ac:dyDescent="0.35">
      <c r="A56" s="134">
        <f t="shared" si="0"/>
        <v>52</v>
      </c>
      <c r="B56" s="135">
        <v>1064106963</v>
      </c>
      <c r="C56" s="136" t="s">
        <v>226</v>
      </c>
      <c r="D56" s="136" t="s">
        <v>1105</v>
      </c>
      <c r="E56" s="136" t="s">
        <v>854</v>
      </c>
      <c r="F56" s="137">
        <v>1</v>
      </c>
      <c r="G56" s="138">
        <v>53350</v>
      </c>
    </row>
    <row r="57" spans="1:7" s="129" customFormat="1" ht="18" customHeight="1" x14ac:dyDescent="0.35">
      <c r="A57" s="134">
        <f t="shared" si="0"/>
        <v>53</v>
      </c>
      <c r="B57" s="135">
        <v>1064110851</v>
      </c>
      <c r="C57" s="136" t="s">
        <v>229</v>
      </c>
      <c r="D57" s="136" t="s">
        <v>1051</v>
      </c>
      <c r="E57" s="136" t="s">
        <v>29</v>
      </c>
      <c r="F57" s="137">
        <v>1</v>
      </c>
      <c r="G57" s="138">
        <v>53350</v>
      </c>
    </row>
    <row r="58" spans="1:7" s="129" customFormat="1" ht="18" customHeight="1" x14ac:dyDescent="0.35">
      <c r="A58" s="134">
        <f t="shared" si="0"/>
        <v>54</v>
      </c>
      <c r="B58" s="135">
        <v>72053887</v>
      </c>
      <c r="C58" s="136" t="s">
        <v>236</v>
      </c>
      <c r="D58" s="136" t="s">
        <v>1065</v>
      </c>
      <c r="E58" s="136" t="s">
        <v>1066</v>
      </c>
      <c r="F58" s="137">
        <v>1</v>
      </c>
      <c r="G58" s="138">
        <v>53350</v>
      </c>
    </row>
    <row r="59" spans="1:7" s="129" customFormat="1" ht="18" customHeight="1" x14ac:dyDescent="0.35">
      <c r="A59" s="134">
        <f t="shared" si="0"/>
        <v>55</v>
      </c>
      <c r="B59" s="135">
        <v>1143446859</v>
      </c>
      <c r="C59" s="136" t="s">
        <v>1295</v>
      </c>
      <c r="D59" s="136" t="s">
        <v>1203</v>
      </c>
      <c r="E59" s="136" t="s">
        <v>68</v>
      </c>
      <c r="F59" s="137">
        <v>1</v>
      </c>
      <c r="G59" s="138">
        <v>53350</v>
      </c>
    </row>
    <row r="60" spans="1:7" s="129" customFormat="1" ht="18" customHeight="1" x14ac:dyDescent="0.35">
      <c r="A60" s="134">
        <f t="shared" si="0"/>
        <v>56</v>
      </c>
      <c r="B60" s="135">
        <v>1065894862</v>
      </c>
      <c r="C60" s="136" t="s">
        <v>241</v>
      </c>
      <c r="D60" s="136" t="s">
        <v>1157</v>
      </c>
      <c r="E60" s="136" t="s">
        <v>1158</v>
      </c>
      <c r="F60" s="137">
        <v>1</v>
      </c>
      <c r="G60" s="138">
        <v>53350</v>
      </c>
    </row>
    <row r="61" spans="1:7" s="129" customFormat="1" ht="18" customHeight="1" x14ac:dyDescent="0.35">
      <c r="A61" s="134">
        <f t="shared" si="0"/>
        <v>57</v>
      </c>
      <c r="B61" s="135">
        <v>17973946</v>
      </c>
      <c r="C61" s="136" t="s">
        <v>247</v>
      </c>
      <c r="D61" s="136" t="s">
        <v>1051</v>
      </c>
      <c r="E61" s="136" t="s">
        <v>29</v>
      </c>
      <c r="F61" s="137">
        <v>1</v>
      </c>
      <c r="G61" s="138">
        <v>53350</v>
      </c>
    </row>
    <row r="62" spans="1:7" s="129" customFormat="1" ht="18" customHeight="1" x14ac:dyDescent="0.35">
      <c r="A62" s="134">
        <f t="shared" si="0"/>
        <v>58</v>
      </c>
      <c r="B62" s="135">
        <v>17976420</v>
      </c>
      <c r="C62" s="136" t="s">
        <v>253</v>
      </c>
      <c r="D62" s="136" t="s">
        <v>1051</v>
      </c>
      <c r="E62" s="136" t="s">
        <v>29</v>
      </c>
      <c r="F62" s="137">
        <v>1</v>
      </c>
      <c r="G62" s="138">
        <v>53350</v>
      </c>
    </row>
    <row r="63" spans="1:7" s="129" customFormat="1" ht="18" customHeight="1" x14ac:dyDescent="0.35">
      <c r="A63" s="134">
        <f t="shared" si="0"/>
        <v>59</v>
      </c>
      <c r="B63" s="135">
        <v>1113521654</v>
      </c>
      <c r="C63" s="136" t="s">
        <v>1309</v>
      </c>
      <c r="D63" s="136" t="s">
        <v>1059</v>
      </c>
      <c r="E63" s="136" t="s">
        <v>60</v>
      </c>
      <c r="F63" s="137">
        <v>1</v>
      </c>
      <c r="G63" s="138">
        <v>53350</v>
      </c>
    </row>
    <row r="64" spans="1:7" s="129" customFormat="1" ht="18" customHeight="1" x14ac:dyDescent="0.35">
      <c r="A64" s="134">
        <f t="shared" si="0"/>
        <v>60</v>
      </c>
      <c r="B64" s="135">
        <v>1112222284</v>
      </c>
      <c r="C64" s="136" t="s">
        <v>1314</v>
      </c>
      <c r="D64" s="136" t="s">
        <v>1059</v>
      </c>
      <c r="E64" s="136" t="s">
        <v>60</v>
      </c>
      <c r="F64" s="137">
        <v>1</v>
      </c>
      <c r="G64" s="138">
        <v>53350</v>
      </c>
    </row>
    <row r="65" spans="1:7" s="129" customFormat="1" ht="18" customHeight="1" x14ac:dyDescent="0.35">
      <c r="A65" s="134">
        <f t="shared" si="0"/>
        <v>61</v>
      </c>
      <c r="B65" s="135">
        <v>1065614635</v>
      </c>
      <c r="C65" s="136" t="s">
        <v>267</v>
      </c>
      <c r="D65" s="136" t="s">
        <v>1051</v>
      </c>
      <c r="E65" s="136" t="s">
        <v>29</v>
      </c>
      <c r="F65" s="137">
        <v>1</v>
      </c>
      <c r="G65" s="138">
        <v>53350</v>
      </c>
    </row>
    <row r="66" spans="1:7" s="129" customFormat="1" ht="18" customHeight="1" x14ac:dyDescent="0.35">
      <c r="A66" s="134">
        <f t="shared" si="0"/>
        <v>62</v>
      </c>
      <c r="B66" s="135">
        <v>1004374364</v>
      </c>
      <c r="C66" s="136" t="s">
        <v>790</v>
      </c>
      <c r="D66" s="136" t="s">
        <v>1105</v>
      </c>
      <c r="E66" s="136" t="s">
        <v>854</v>
      </c>
      <c r="F66" s="137">
        <v>1</v>
      </c>
      <c r="G66" s="138">
        <v>53350</v>
      </c>
    </row>
    <row r="67" spans="1:7" s="129" customFormat="1" ht="18" customHeight="1" x14ac:dyDescent="0.35">
      <c r="A67" s="134">
        <f t="shared" si="0"/>
        <v>63</v>
      </c>
      <c r="B67" s="135">
        <v>1002970416</v>
      </c>
      <c r="C67" s="136" t="s">
        <v>1328</v>
      </c>
      <c r="D67" s="136" t="s">
        <v>1059</v>
      </c>
      <c r="E67" s="136" t="s">
        <v>60</v>
      </c>
      <c r="F67" s="137">
        <v>1</v>
      </c>
      <c r="G67" s="138">
        <v>53350</v>
      </c>
    </row>
    <row r="68" spans="1:7" s="129" customFormat="1" ht="18" customHeight="1" x14ac:dyDescent="0.35">
      <c r="A68" s="134">
        <f t="shared" si="0"/>
        <v>64</v>
      </c>
      <c r="B68" s="135">
        <v>1065613418</v>
      </c>
      <c r="C68" s="136" t="s">
        <v>275</v>
      </c>
      <c r="D68" s="136" t="s">
        <v>1051</v>
      </c>
      <c r="E68" s="136" t="s">
        <v>29</v>
      </c>
      <c r="F68" s="137">
        <v>1</v>
      </c>
      <c r="G68" s="138">
        <v>53350</v>
      </c>
    </row>
    <row r="69" spans="1:7" s="129" customFormat="1" ht="18" customHeight="1" x14ac:dyDescent="0.35">
      <c r="A69" s="134">
        <f t="shared" si="0"/>
        <v>65</v>
      </c>
      <c r="B69" s="135">
        <v>1143470162</v>
      </c>
      <c r="C69" s="136" t="s">
        <v>1337</v>
      </c>
      <c r="D69" s="136" t="s">
        <v>1339</v>
      </c>
      <c r="E69" s="136" t="s">
        <v>317</v>
      </c>
      <c r="F69" s="137">
        <v>1</v>
      </c>
      <c r="G69" s="138">
        <v>53350</v>
      </c>
    </row>
    <row r="70" spans="1:7" s="129" customFormat="1" ht="18" customHeight="1" x14ac:dyDescent="0.35">
      <c r="A70" s="134">
        <f t="shared" si="0"/>
        <v>66</v>
      </c>
      <c r="B70" s="135">
        <v>84038453</v>
      </c>
      <c r="C70" s="136" t="s">
        <v>290</v>
      </c>
      <c r="D70" s="136" t="s">
        <v>1051</v>
      </c>
      <c r="E70" s="136" t="s">
        <v>29</v>
      </c>
      <c r="F70" s="137">
        <v>1</v>
      </c>
      <c r="G70" s="138">
        <v>53350</v>
      </c>
    </row>
    <row r="71" spans="1:7" s="129" customFormat="1" ht="18" customHeight="1" x14ac:dyDescent="0.35">
      <c r="A71" s="134">
        <f t="shared" ref="A71:A134" si="1">+A70+1</f>
        <v>67</v>
      </c>
      <c r="B71" s="135">
        <v>1064114760</v>
      </c>
      <c r="C71" s="136" t="s">
        <v>293</v>
      </c>
      <c r="D71" s="136" t="s">
        <v>1051</v>
      </c>
      <c r="E71" s="136" t="s">
        <v>29</v>
      </c>
      <c r="F71" s="137">
        <v>1</v>
      </c>
      <c r="G71" s="138">
        <v>53350</v>
      </c>
    </row>
    <row r="72" spans="1:7" s="129" customFormat="1" ht="18" customHeight="1" x14ac:dyDescent="0.35">
      <c r="A72" s="134">
        <f t="shared" si="1"/>
        <v>68</v>
      </c>
      <c r="B72" s="135">
        <v>72269253</v>
      </c>
      <c r="C72" s="136" t="s">
        <v>295</v>
      </c>
      <c r="D72" s="136" t="s">
        <v>1203</v>
      </c>
      <c r="E72" s="136" t="s">
        <v>68</v>
      </c>
      <c r="F72" s="137">
        <v>1</v>
      </c>
      <c r="G72" s="138">
        <v>53350</v>
      </c>
    </row>
    <row r="73" spans="1:7" s="129" customFormat="1" ht="18" customHeight="1" x14ac:dyDescent="0.35">
      <c r="A73" s="134">
        <f t="shared" si="1"/>
        <v>69</v>
      </c>
      <c r="B73" s="135">
        <v>1079936495</v>
      </c>
      <c r="C73" s="136" t="s">
        <v>299</v>
      </c>
      <c r="D73" s="136" t="s">
        <v>1352</v>
      </c>
      <c r="E73" s="136" t="s">
        <v>1353</v>
      </c>
      <c r="F73" s="137">
        <v>1</v>
      </c>
      <c r="G73" s="138">
        <v>53350</v>
      </c>
    </row>
    <row r="74" spans="1:7" s="129" customFormat="1" ht="18" customHeight="1" x14ac:dyDescent="0.35">
      <c r="A74" s="134">
        <f t="shared" si="1"/>
        <v>70</v>
      </c>
      <c r="B74" s="135">
        <v>12603073</v>
      </c>
      <c r="C74" s="136" t="s">
        <v>305</v>
      </c>
      <c r="D74" s="136" t="s">
        <v>1051</v>
      </c>
      <c r="E74" s="136" t="s">
        <v>29</v>
      </c>
      <c r="F74" s="137">
        <v>1</v>
      </c>
      <c r="G74" s="138">
        <v>53350</v>
      </c>
    </row>
    <row r="75" spans="1:7" s="129" customFormat="1" ht="18" customHeight="1" x14ac:dyDescent="0.35">
      <c r="A75" s="134">
        <f t="shared" si="1"/>
        <v>71</v>
      </c>
      <c r="B75" s="135">
        <v>1065986941</v>
      </c>
      <c r="C75" s="136" t="s">
        <v>308</v>
      </c>
      <c r="D75" s="136" t="s">
        <v>1051</v>
      </c>
      <c r="E75" s="136" t="s">
        <v>29</v>
      </c>
      <c r="F75" s="137">
        <v>1</v>
      </c>
      <c r="G75" s="138">
        <v>53350</v>
      </c>
    </row>
    <row r="76" spans="1:7" s="129" customFormat="1" ht="18" customHeight="1" x14ac:dyDescent="0.35">
      <c r="A76" s="134">
        <f t="shared" si="1"/>
        <v>72</v>
      </c>
      <c r="B76" s="135">
        <v>12522871</v>
      </c>
      <c r="C76" s="136" t="s">
        <v>310</v>
      </c>
      <c r="D76" s="136" t="s">
        <v>1051</v>
      </c>
      <c r="E76" s="136" t="s">
        <v>29</v>
      </c>
      <c r="F76" s="137">
        <v>1</v>
      </c>
      <c r="G76" s="138">
        <v>53350</v>
      </c>
    </row>
    <row r="77" spans="1:7" s="129" customFormat="1" ht="18" customHeight="1" x14ac:dyDescent="0.35">
      <c r="A77" s="134">
        <f t="shared" si="1"/>
        <v>73</v>
      </c>
      <c r="B77" s="135">
        <v>1084729864</v>
      </c>
      <c r="C77" s="136" t="s">
        <v>313</v>
      </c>
      <c r="D77" s="136" t="s">
        <v>1051</v>
      </c>
      <c r="E77" s="136" t="s">
        <v>29</v>
      </c>
      <c r="F77" s="137">
        <v>1</v>
      </c>
      <c r="G77" s="138">
        <v>53350</v>
      </c>
    </row>
    <row r="78" spans="1:7" s="129" customFormat="1" ht="18" customHeight="1" x14ac:dyDescent="0.35">
      <c r="A78" s="134">
        <f t="shared" si="1"/>
        <v>74</v>
      </c>
      <c r="B78" s="135">
        <v>17342935</v>
      </c>
      <c r="C78" s="136" t="s">
        <v>319</v>
      </c>
      <c r="D78" s="136" t="s">
        <v>1370</v>
      </c>
      <c r="E78" s="136" t="s">
        <v>321</v>
      </c>
      <c r="F78" s="137">
        <v>1</v>
      </c>
      <c r="G78" s="138">
        <v>53350</v>
      </c>
    </row>
    <row r="79" spans="1:7" s="129" customFormat="1" ht="18" customHeight="1" x14ac:dyDescent="0.35">
      <c r="A79" s="134">
        <f t="shared" si="1"/>
        <v>75</v>
      </c>
      <c r="B79" s="139">
        <v>80743874</v>
      </c>
      <c r="C79" s="139" t="s">
        <v>1373</v>
      </c>
      <c r="D79" s="136" t="s">
        <v>1375</v>
      </c>
      <c r="E79" s="136" t="s">
        <v>1376</v>
      </c>
      <c r="F79" s="137">
        <v>1</v>
      </c>
      <c r="G79" s="138">
        <v>53350</v>
      </c>
    </row>
    <row r="80" spans="1:7" s="129" customFormat="1" ht="18" customHeight="1" x14ac:dyDescent="0.35">
      <c r="A80" s="134">
        <f t="shared" si="1"/>
        <v>76</v>
      </c>
      <c r="B80" s="135">
        <v>1112220752</v>
      </c>
      <c r="C80" s="136" t="s">
        <v>1383</v>
      </c>
      <c r="D80" s="136" t="s">
        <v>1059</v>
      </c>
      <c r="E80" s="136" t="s">
        <v>60</v>
      </c>
      <c r="F80" s="137">
        <v>1</v>
      </c>
      <c r="G80" s="138">
        <v>53350</v>
      </c>
    </row>
    <row r="81" spans="1:7" s="129" customFormat="1" ht="18" customHeight="1" x14ac:dyDescent="0.35">
      <c r="A81" s="134">
        <f t="shared" si="1"/>
        <v>77</v>
      </c>
      <c r="B81" s="135">
        <v>6240341</v>
      </c>
      <c r="C81" s="136" t="s">
        <v>332</v>
      </c>
      <c r="D81" s="136" t="s">
        <v>1059</v>
      </c>
      <c r="E81" s="136" t="s">
        <v>60</v>
      </c>
      <c r="F81" s="137">
        <v>1</v>
      </c>
      <c r="G81" s="138">
        <v>53350</v>
      </c>
    </row>
    <row r="82" spans="1:7" s="129" customFormat="1" ht="18" customHeight="1" x14ac:dyDescent="0.35">
      <c r="A82" s="134">
        <f t="shared" si="1"/>
        <v>78</v>
      </c>
      <c r="B82" s="135">
        <v>1113512178</v>
      </c>
      <c r="C82" s="136" t="s">
        <v>1390</v>
      </c>
      <c r="D82" s="136" t="s">
        <v>1059</v>
      </c>
      <c r="E82" s="136" t="s">
        <v>60</v>
      </c>
      <c r="F82" s="137">
        <v>1</v>
      </c>
      <c r="G82" s="138">
        <v>53350</v>
      </c>
    </row>
    <row r="83" spans="1:7" s="129" customFormat="1" ht="18" customHeight="1" x14ac:dyDescent="0.35">
      <c r="A83" s="134">
        <f t="shared" si="1"/>
        <v>79</v>
      </c>
      <c r="B83" s="135">
        <v>84038935</v>
      </c>
      <c r="C83" s="136" t="s">
        <v>344</v>
      </c>
      <c r="D83" s="136" t="s">
        <v>1051</v>
      </c>
      <c r="E83" s="136" t="s">
        <v>29</v>
      </c>
      <c r="F83" s="137">
        <v>1</v>
      </c>
      <c r="G83" s="138">
        <v>53350</v>
      </c>
    </row>
    <row r="84" spans="1:7" s="129" customFormat="1" ht="18" customHeight="1" x14ac:dyDescent="0.35">
      <c r="A84" s="134">
        <f t="shared" si="1"/>
        <v>80</v>
      </c>
      <c r="B84" s="135">
        <v>5135224</v>
      </c>
      <c r="C84" s="136" t="s">
        <v>346</v>
      </c>
      <c r="D84" s="136" t="s">
        <v>1051</v>
      </c>
      <c r="E84" s="136" t="s">
        <v>29</v>
      </c>
      <c r="F84" s="137">
        <v>1</v>
      </c>
      <c r="G84" s="138">
        <v>53350</v>
      </c>
    </row>
    <row r="85" spans="1:7" s="129" customFormat="1" ht="18" customHeight="1" x14ac:dyDescent="0.35">
      <c r="A85" s="134">
        <f t="shared" si="1"/>
        <v>81</v>
      </c>
      <c r="B85" s="135">
        <v>72000737</v>
      </c>
      <c r="C85" s="136" t="s">
        <v>348</v>
      </c>
      <c r="D85" s="136" t="s">
        <v>1203</v>
      </c>
      <c r="E85" s="136" t="s">
        <v>68</v>
      </c>
      <c r="F85" s="137">
        <v>1</v>
      </c>
      <c r="G85" s="138">
        <v>53350</v>
      </c>
    </row>
    <row r="86" spans="1:7" s="129" customFormat="1" ht="18" customHeight="1" x14ac:dyDescent="0.35">
      <c r="A86" s="134">
        <f t="shared" si="1"/>
        <v>82</v>
      </c>
      <c r="B86" s="135">
        <v>79655840</v>
      </c>
      <c r="C86" s="136" t="s">
        <v>837</v>
      </c>
      <c r="D86" s="136" t="s">
        <v>1405</v>
      </c>
      <c r="E86" s="136" t="s">
        <v>1406</v>
      </c>
      <c r="F86" s="137">
        <v>1</v>
      </c>
      <c r="G86" s="138">
        <v>53350</v>
      </c>
    </row>
    <row r="87" spans="1:7" s="129" customFormat="1" ht="18" customHeight="1" x14ac:dyDescent="0.35">
      <c r="A87" s="134">
        <f t="shared" si="1"/>
        <v>83</v>
      </c>
      <c r="B87" s="135">
        <v>1143470054</v>
      </c>
      <c r="C87" s="136" t="s">
        <v>1410</v>
      </c>
      <c r="D87" s="136" t="s">
        <v>1051</v>
      </c>
      <c r="E87" s="136" t="s">
        <v>29</v>
      </c>
      <c r="F87" s="137">
        <v>1</v>
      </c>
      <c r="G87" s="138">
        <v>53350</v>
      </c>
    </row>
    <row r="88" spans="1:7" s="129" customFormat="1" ht="18" customHeight="1" x14ac:dyDescent="0.35">
      <c r="A88" s="134">
        <f t="shared" si="1"/>
        <v>84</v>
      </c>
      <c r="B88" s="135">
        <v>1065824827</v>
      </c>
      <c r="C88" s="136" t="s">
        <v>840</v>
      </c>
      <c r="D88" s="136" t="s">
        <v>1051</v>
      </c>
      <c r="E88" s="136" t="s">
        <v>29</v>
      </c>
      <c r="F88" s="137">
        <v>1</v>
      </c>
      <c r="G88" s="138">
        <v>53350</v>
      </c>
    </row>
    <row r="89" spans="1:7" s="129" customFormat="1" ht="18" customHeight="1" x14ac:dyDescent="0.35">
      <c r="A89" s="134">
        <f t="shared" si="1"/>
        <v>85</v>
      </c>
      <c r="B89" s="135">
        <v>1001398527</v>
      </c>
      <c r="C89" s="139" t="s">
        <v>1419</v>
      </c>
      <c r="D89" s="136" t="s">
        <v>1105</v>
      </c>
      <c r="E89" s="136" t="s">
        <v>854</v>
      </c>
      <c r="F89" s="137">
        <v>1</v>
      </c>
      <c r="G89" s="138">
        <v>53350</v>
      </c>
    </row>
    <row r="90" spans="1:7" s="129" customFormat="1" ht="18" customHeight="1" x14ac:dyDescent="0.35">
      <c r="A90" s="134">
        <f t="shared" si="1"/>
        <v>86</v>
      </c>
      <c r="B90" s="135">
        <v>85458242</v>
      </c>
      <c r="C90" s="136" t="s">
        <v>370</v>
      </c>
      <c r="D90" s="136" t="s">
        <v>1051</v>
      </c>
      <c r="E90" s="136" t="s">
        <v>29</v>
      </c>
      <c r="F90" s="137">
        <v>1</v>
      </c>
      <c r="G90" s="138">
        <v>53350</v>
      </c>
    </row>
    <row r="91" spans="1:7" s="129" customFormat="1" ht="18" customHeight="1" x14ac:dyDescent="0.35">
      <c r="A91" s="134">
        <f t="shared" si="1"/>
        <v>87</v>
      </c>
      <c r="B91" s="135">
        <v>77153948</v>
      </c>
      <c r="C91" s="136" t="s">
        <v>372</v>
      </c>
      <c r="D91" s="136" t="s">
        <v>1051</v>
      </c>
      <c r="E91" s="136" t="s">
        <v>29</v>
      </c>
      <c r="F91" s="137">
        <v>1</v>
      </c>
      <c r="G91" s="138">
        <v>53350</v>
      </c>
    </row>
    <row r="92" spans="1:7" s="129" customFormat="1" ht="18" customHeight="1" x14ac:dyDescent="0.35">
      <c r="A92" s="134">
        <f t="shared" si="1"/>
        <v>88</v>
      </c>
      <c r="B92" s="135">
        <v>1234092017</v>
      </c>
      <c r="C92" s="136" t="s">
        <v>856</v>
      </c>
      <c r="D92" s="136" t="s">
        <v>1065</v>
      </c>
      <c r="E92" s="136" t="s">
        <v>1066</v>
      </c>
      <c r="F92" s="137">
        <v>1</v>
      </c>
      <c r="G92" s="138">
        <v>53350</v>
      </c>
    </row>
    <row r="93" spans="1:7" s="129" customFormat="1" ht="18" customHeight="1" x14ac:dyDescent="0.35">
      <c r="A93" s="134">
        <f t="shared" si="1"/>
        <v>89</v>
      </c>
      <c r="B93" s="135">
        <v>1064800649</v>
      </c>
      <c r="C93" s="136" t="s">
        <v>391</v>
      </c>
      <c r="D93" s="136" t="s">
        <v>1051</v>
      </c>
      <c r="E93" s="136" t="s">
        <v>29</v>
      </c>
      <c r="F93" s="137">
        <v>1</v>
      </c>
      <c r="G93" s="138">
        <v>53350</v>
      </c>
    </row>
    <row r="94" spans="1:7" s="129" customFormat="1" ht="18" customHeight="1" x14ac:dyDescent="0.35">
      <c r="A94" s="134">
        <f t="shared" si="1"/>
        <v>90</v>
      </c>
      <c r="B94" s="135">
        <v>1064793574</v>
      </c>
      <c r="C94" s="136" t="s">
        <v>393</v>
      </c>
      <c r="D94" s="136" t="s">
        <v>1051</v>
      </c>
      <c r="E94" s="136" t="s">
        <v>29</v>
      </c>
      <c r="F94" s="137">
        <v>1</v>
      </c>
      <c r="G94" s="138">
        <v>53350</v>
      </c>
    </row>
    <row r="95" spans="1:7" s="129" customFormat="1" ht="18" customHeight="1" x14ac:dyDescent="0.35">
      <c r="A95" s="134">
        <f t="shared" si="1"/>
        <v>91</v>
      </c>
      <c r="B95" s="135">
        <v>1065654663</v>
      </c>
      <c r="C95" s="136" t="s">
        <v>395</v>
      </c>
      <c r="D95" s="136" t="s">
        <v>1051</v>
      </c>
      <c r="E95" s="136" t="s">
        <v>29</v>
      </c>
      <c r="F95" s="137">
        <v>1</v>
      </c>
      <c r="G95" s="138">
        <v>53350</v>
      </c>
    </row>
    <row r="96" spans="1:7" s="129" customFormat="1" ht="18" customHeight="1" x14ac:dyDescent="0.35">
      <c r="A96" s="134">
        <f t="shared" si="1"/>
        <v>92</v>
      </c>
      <c r="B96" s="135">
        <v>1119836593</v>
      </c>
      <c r="C96" s="136" t="s">
        <v>400</v>
      </c>
      <c r="D96" s="136" t="s">
        <v>1051</v>
      </c>
      <c r="E96" s="136" t="s">
        <v>29</v>
      </c>
      <c r="F96" s="137">
        <v>1</v>
      </c>
      <c r="G96" s="138">
        <v>53350</v>
      </c>
    </row>
    <row r="97" spans="1:7" s="129" customFormat="1" ht="18" customHeight="1" x14ac:dyDescent="0.35">
      <c r="A97" s="134">
        <f t="shared" si="1"/>
        <v>93</v>
      </c>
      <c r="B97" s="135">
        <v>1042431835</v>
      </c>
      <c r="C97" s="136" t="s">
        <v>402</v>
      </c>
      <c r="D97" s="136" t="s">
        <v>1051</v>
      </c>
      <c r="E97" s="136" t="s">
        <v>29</v>
      </c>
      <c r="F97" s="137">
        <v>1</v>
      </c>
      <c r="G97" s="138">
        <v>53350</v>
      </c>
    </row>
    <row r="98" spans="1:7" s="129" customFormat="1" ht="18" customHeight="1" x14ac:dyDescent="0.35">
      <c r="A98" s="134">
        <f t="shared" si="1"/>
        <v>94</v>
      </c>
      <c r="B98" s="135">
        <v>1140855399</v>
      </c>
      <c r="C98" s="136" t="s">
        <v>404</v>
      </c>
      <c r="D98" s="136" t="s">
        <v>1140</v>
      </c>
      <c r="E98" s="136" t="s">
        <v>48</v>
      </c>
      <c r="F98" s="137">
        <v>1</v>
      </c>
      <c r="G98" s="138">
        <v>53350</v>
      </c>
    </row>
    <row r="99" spans="1:7" s="129" customFormat="1" ht="18" customHeight="1" x14ac:dyDescent="0.35">
      <c r="A99" s="134">
        <f t="shared" si="1"/>
        <v>95</v>
      </c>
      <c r="B99" s="135">
        <v>36574021</v>
      </c>
      <c r="C99" s="136" t="s">
        <v>413</v>
      </c>
      <c r="D99" s="136" t="s">
        <v>1105</v>
      </c>
      <c r="E99" s="136" t="s">
        <v>854</v>
      </c>
      <c r="F99" s="137">
        <v>1</v>
      </c>
      <c r="G99" s="138">
        <v>53350</v>
      </c>
    </row>
    <row r="100" spans="1:7" s="129" customFormat="1" ht="18" customHeight="1" x14ac:dyDescent="0.35">
      <c r="A100" s="134">
        <f t="shared" si="1"/>
        <v>96</v>
      </c>
      <c r="B100" s="135">
        <v>84103870</v>
      </c>
      <c r="C100" s="136" t="s">
        <v>415</v>
      </c>
      <c r="D100" s="136" t="s">
        <v>1051</v>
      </c>
      <c r="E100" s="136" t="s">
        <v>29</v>
      </c>
      <c r="F100" s="137">
        <v>1</v>
      </c>
      <c r="G100" s="138">
        <v>53350</v>
      </c>
    </row>
    <row r="101" spans="1:7" s="129" customFormat="1" ht="18" customHeight="1" x14ac:dyDescent="0.35">
      <c r="A101" s="134">
        <f t="shared" si="1"/>
        <v>97</v>
      </c>
      <c r="B101" s="135">
        <v>52719820</v>
      </c>
      <c r="C101" s="136" t="s">
        <v>419</v>
      </c>
      <c r="D101" s="136" t="s">
        <v>1076</v>
      </c>
      <c r="E101" s="136" t="s">
        <v>118</v>
      </c>
      <c r="F101" s="137">
        <v>1</v>
      </c>
      <c r="G101" s="138">
        <v>53350</v>
      </c>
    </row>
    <row r="102" spans="1:7" s="129" customFormat="1" ht="18" customHeight="1" x14ac:dyDescent="0.35">
      <c r="A102" s="134">
        <f t="shared" si="1"/>
        <v>98</v>
      </c>
      <c r="B102" s="135">
        <v>72225413</v>
      </c>
      <c r="C102" s="136" t="s">
        <v>421</v>
      </c>
      <c r="D102" s="136" t="s">
        <v>1076</v>
      </c>
      <c r="E102" s="136" t="s">
        <v>118</v>
      </c>
      <c r="F102" s="137">
        <v>1</v>
      </c>
      <c r="G102" s="138">
        <v>53350</v>
      </c>
    </row>
    <row r="103" spans="1:7" s="129" customFormat="1" ht="18" customHeight="1" x14ac:dyDescent="0.35">
      <c r="A103" s="134">
        <f t="shared" si="1"/>
        <v>99</v>
      </c>
      <c r="B103" s="135">
        <v>1065998882</v>
      </c>
      <c r="C103" s="136" t="s">
        <v>423</v>
      </c>
      <c r="D103" s="136" t="s">
        <v>1051</v>
      </c>
      <c r="E103" s="136" t="s">
        <v>29</v>
      </c>
      <c r="F103" s="137">
        <v>1</v>
      </c>
      <c r="G103" s="138">
        <v>53350</v>
      </c>
    </row>
    <row r="104" spans="1:7" s="129" customFormat="1" ht="18" customHeight="1" x14ac:dyDescent="0.35">
      <c r="A104" s="134">
        <f t="shared" si="1"/>
        <v>100</v>
      </c>
      <c r="B104" s="135">
        <v>1064115089</v>
      </c>
      <c r="C104" s="136" t="s">
        <v>426</v>
      </c>
      <c r="D104" s="136" t="s">
        <v>1051</v>
      </c>
      <c r="E104" s="136" t="s">
        <v>29</v>
      </c>
      <c r="F104" s="137">
        <v>1</v>
      </c>
      <c r="G104" s="138">
        <v>53350</v>
      </c>
    </row>
    <row r="105" spans="1:7" s="129" customFormat="1" ht="18" customHeight="1" x14ac:dyDescent="0.35">
      <c r="A105" s="134">
        <f t="shared" si="1"/>
        <v>101</v>
      </c>
      <c r="B105" s="135">
        <v>1064793358</v>
      </c>
      <c r="C105" s="136" t="s">
        <v>427</v>
      </c>
      <c r="D105" s="136" t="s">
        <v>1051</v>
      </c>
      <c r="E105" s="136" t="s">
        <v>29</v>
      </c>
      <c r="F105" s="137">
        <v>1</v>
      </c>
      <c r="G105" s="138">
        <v>53350</v>
      </c>
    </row>
    <row r="106" spans="1:7" s="129" customFormat="1" ht="18" customHeight="1" x14ac:dyDescent="0.35">
      <c r="A106" s="134">
        <f t="shared" si="1"/>
        <v>102</v>
      </c>
      <c r="B106" s="135">
        <v>1120743310</v>
      </c>
      <c r="C106" s="136" t="s">
        <v>429</v>
      </c>
      <c r="D106" s="136" t="s">
        <v>1051</v>
      </c>
      <c r="E106" s="136" t="s">
        <v>29</v>
      </c>
      <c r="F106" s="137">
        <v>1</v>
      </c>
      <c r="G106" s="138">
        <v>53350</v>
      </c>
    </row>
    <row r="107" spans="1:7" s="129" customFormat="1" ht="18" customHeight="1" x14ac:dyDescent="0.35">
      <c r="A107" s="134">
        <f t="shared" si="1"/>
        <v>103</v>
      </c>
      <c r="B107" s="135">
        <v>72045393</v>
      </c>
      <c r="C107" s="136" t="s">
        <v>431</v>
      </c>
      <c r="D107" s="136" t="s">
        <v>1088</v>
      </c>
      <c r="E107" s="136" t="s">
        <v>175</v>
      </c>
      <c r="F107" s="137">
        <v>1</v>
      </c>
      <c r="G107" s="138">
        <v>53350</v>
      </c>
    </row>
    <row r="108" spans="1:7" s="129" customFormat="1" ht="18" customHeight="1" x14ac:dyDescent="0.35">
      <c r="A108" s="134">
        <f t="shared" si="1"/>
        <v>104</v>
      </c>
      <c r="B108" s="135">
        <v>1018511082</v>
      </c>
      <c r="C108" s="136" t="s">
        <v>1485</v>
      </c>
      <c r="D108" s="136" t="s">
        <v>1051</v>
      </c>
      <c r="E108" s="136" t="s">
        <v>1193</v>
      </c>
      <c r="F108" s="137">
        <v>1</v>
      </c>
      <c r="G108" s="138">
        <v>53350</v>
      </c>
    </row>
    <row r="109" spans="1:7" s="129" customFormat="1" ht="18" customHeight="1" x14ac:dyDescent="0.35">
      <c r="A109" s="134">
        <f t="shared" si="1"/>
        <v>105</v>
      </c>
      <c r="B109" s="135">
        <v>1234096615</v>
      </c>
      <c r="C109" s="136" t="s">
        <v>1490</v>
      </c>
      <c r="D109" s="136" t="s">
        <v>1240</v>
      </c>
      <c r="E109" s="136" t="s">
        <v>1241</v>
      </c>
      <c r="F109" s="137">
        <v>1</v>
      </c>
      <c r="G109" s="138">
        <v>53350</v>
      </c>
    </row>
    <row r="110" spans="1:7" s="129" customFormat="1" ht="18" customHeight="1" x14ac:dyDescent="0.35">
      <c r="A110" s="134">
        <f t="shared" si="1"/>
        <v>106</v>
      </c>
      <c r="B110" s="135">
        <v>72178303</v>
      </c>
      <c r="C110" s="136" t="s">
        <v>441</v>
      </c>
      <c r="D110" s="136" t="s">
        <v>1140</v>
      </c>
      <c r="E110" s="136" t="s">
        <v>48</v>
      </c>
      <c r="F110" s="137">
        <v>1</v>
      </c>
      <c r="G110" s="138">
        <v>53350</v>
      </c>
    </row>
    <row r="111" spans="1:7" s="129" customFormat="1" ht="18" customHeight="1" x14ac:dyDescent="0.35">
      <c r="A111" s="134">
        <f t="shared" si="1"/>
        <v>107</v>
      </c>
      <c r="B111" s="135">
        <v>77000229</v>
      </c>
      <c r="C111" s="136" t="s">
        <v>443</v>
      </c>
      <c r="D111" s="136" t="s">
        <v>1051</v>
      </c>
      <c r="E111" s="136" t="s">
        <v>29</v>
      </c>
      <c r="F111" s="137">
        <v>1</v>
      </c>
      <c r="G111" s="138">
        <v>53350</v>
      </c>
    </row>
    <row r="112" spans="1:7" s="129" customFormat="1" ht="18" customHeight="1" x14ac:dyDescent="0.35">
      <c r="A112" s="134">
        <f t="shared" si="1"/>
        <v>108</v>
      </c>
      <c r="B112" s="135">
        <v>1064111875</v>
      </c>
      <c r="C112" s="136" t="s">
        <v>445</v>
      </c>
      <c r="D112" s="136" t="s">
        <v>1105</v>
      </c>
      <c r="E112" s="136" t="s">
        <v>854</v>
      </c>
      <c r="F112" s="137">
        <v>1</v>
      </c>
      <c r="G112" s="138">
        <v>53350</v>
      </c>
    </row>
    <row r="113" spans="1:7" s="129" customFormat="1" ht="18" customHeight="1" x14ac:dyDescent="0.35">
      <c r="A113" s="134">
        <f t="shared" si="1"/>
        <v>109</v>
      </c>
      <c r="B113" s="135">
        <v>12523307</v>
      </c>
      <c r="C113" s="136" t="s">
        <v>449</v>
      </c>
      <c r="D113" s="136" t="s">
        <v>1105</v>
      </c>
      <c r="E113" s="136" t="s">
        <v>854</v>
      </c>
      <c r="F113" s="137">
        <v>1</v>
      </c>
      <c r="G113" s="138">
        <v>53350</v>
      </c>
    </row>
    <row r="114" spans="1:7" s="129" customFormat="1" ht="18" customHeight="1" x14ac:dyDescent="0.35">
      <c r="A114" s="134">
        <f t="shared" si="1"/>
        <v>110</v>
      </c>
      <c r="B114" s="135">
        <v>1120742355</v>
      </c>
      <c r="C114" s="136" t="s">
        <v>451</v>
      </c>
      <c r="D114" s="136" t="s">
        <v>1051</v>
      </c>
      <c r="E114" s="136" t="s">
        <v>29</v>
      </c>
      <c r="F114" s="137">
        <v>1</v>
      </c>
      <c r="G114" s="138">
        <v>53350</v>
      </c>
    </row>
    <row r="115" spans="1:7" s="129" customFormat="1" ht="18" customHeight="1" x14ac:dyDescent="0.35">
      <c r="A115" s="134">
        <f t="shared" si="1"/>
        <v>111</v>
      </c>
      <c r="B115" s="135">
        <v>1065576754</v>
      </c>
      <c r="C115" s="136" t="s">
        <v>453</v>
      </c>
      <c r="D115" s="136" t="s">
        <v>1051</v>
      </c>
      <c r="E115" s="136" t="s">
        <v>29</v>
      </c>
      <c r="F115" s="137">
        <v>1</v>
      </c>
      <c r="G115" s="138">
        <v>53350</v>
      </c>
    </row>
    <row r="116" spans="1:7" s="129" customFormat="1" ht="18" customHeight="1" x14ac:dyDescent="0.35">
      <c r="A116" s="134">
        <f t="shared" si="1"/>
        <v>112</v>
      </c>
      <c r="B116" s="135">
        <v>1064800654</v>
      </c>
      <c r="C116" s="136" t="s">
        <v>455</v>
      </c>
      <c r="D116" s="136" t="s">
        <v>1051</v>
      </c>
      <c r="E116" s="136" t="s">
        <v>29</v>
      </c>
      <c r="F116" s="137">
        <v>1</v>
      </c>
      <c r="G116" s="138">
        <v>53350</v>
      </c>
    </row>
    <row r="117" spans="1:7" s="129" customFormat="1" ht="18" customHeight="1" x14ac:dyDescent="0.35">
      <c r="A117" s="134">
        <f t="shared" si="1"/>
        <v>113</v>
      </c>
      <c r="B117" s="135">
        <v>8571112</v>
      </c>
      <c r="C117" s="136" t="s">
        <v>458</v>
      </c>
      <c r="D117" s="136" t="s">
        <v>1105</v>
      </c>
      <c r="E117" s="136" t="s">
        <v>854</v>
      </c>
      <c r="F117" s="137">
        <v>1</v>
      </c>
      <c r="G117" s="138">
        <v>53350</v>
      </c>
    </row>
    <row r="118" spans="1:7" s="129" customFormat="1" ht="18" customHeight="1" x14ac:dyDescent="0.35">
      <c r="A118" s="134">
        <f t="shared" si="1"/>
        <v>114</v>
      </c>
      <c r="B118" s="135">
        <v>1140903084</v>
      </c>
      <c r="C118" s="136" t="s">
        <v>1524</v>
      </c>
      <c r="D118" s="136" t="s">
        <v>1065</v>
      </c>
      <c r="E118" s="136" t="s">
        <v>1066</v>
      </c>
      <c r="F118" s="137">
        <v>1</v>
      </c>
      <c r="G118" s="138">
        <v>53350</v>
      </c>
    </row>
    <row r="119" spans="1:7" s="129" customFormat="1" ht="18" customHeight="1" x14ac:dyDescent="0.35">
      <c r="A119" s="134">
        <f t="shared" si="1"/>
        <v>115</v>
      </c>
      <c r="B119" s="135">
        <v>1128104764</v>
      </c>
      <c r="C119" s="136" t="s">
        <v>462</v>
      </c>
      <c r="D119" s="136" t="s">
        <v>1051</v>
      </c>
      <c r="E119" s="136" t="s">
        <v>29</v>
      </c>
      <c r="F119" s="137">
        <v>1</v>
      </c>
      <c r="G119" s="138">
        <v>53350</v>
      </c>
    </row>
    <row r="120" spans="1:7" s="129" customFormat="1" ht="18" customHeight="1" x14ac:dyDescent="0.35">
      <c r="A120" s="134">
        <f t="shared" si="1"/>
        <v>116</v>
      </c>
      <c r="B120" s="135">
        <v>1064796922</v>
      </c>
      <c r="C120" s="136" t="s">
        <v>464</v>
      </c>
      <c r="D120" s="136" t="s">
        <v>1051</v>
      </c>
      <c r="E120" s="136" t="s">
        <v>29</v>
      </c>
      <c r="F120" s="137">
        <v>1</v>
      </c>
      <c r="G120" s="138">
        <v>53350</v>
      </c>
    </row>
    <row r="121" spans="1:7" s="129" customFormat="1" ht="18" customHeight="1" x14ac:dyDescent="0.35">
      <c r="A121" s="134">
        <f t="shared" si="1"/>
        <v>117</v>
      </c>
      <c r="B121" s="135">
        <v>7632639</v>
      </c>
      <c r="C121" s="136" t="s">
        <v>466</v>
      </c>
      <c r="D121" s="136" t="s">
        <v>1051</v>
      </c>
      <c r="E121" s="136" t="s">
        <v>29</v>
      </c>
      <c r="F121" s="137">
        <v>1</v>
      </c>
      <c r="G121" s="138">
        <v>53350</v>
      </c>
    </row>
    <row r="122" spans="1:7" s="129" customFormat="1" ht="18" customHeight="1" x14ac:dyDescent="0.35">
      <c r="A122" s="134">
        <f t="shared" si="1"/>
        <v>118</v>
      </c>
      <c r="B122" s="135">
        <v>1048206369</v>
      </c>
      <c r="C122" s="136" t="s">
        <v>473</v>
      </c>
      <c r="D122" s="136" t="s">
        <v>1541</v>
      </c>
      <c r="E122" s="136" t="s">
        <v>1542</v>
      </c>
      <c r="F122" s="137">
        <v>1</v>
      </c>
      <c r="G122" s="138">
        <v>53350</v>
      </c>
    </row>
    <row r="123" spans="1:7" s="129" customFormat="1" ht="18" customHeight="1" x14ac:dyDescent="0.35">
      <c r="A123" s="134">
        <f t="shared" si="1"/>
        <v>119</v>
      </c>
      <c r="B123" s="135">
        <v>1113527904</v>
      </c>
      <c r="C123" s="136" t="s">
        <v>1546</v>
      </c>
      <c r="D123" s="136" t="s">
        <v>1059</v>
      </c>
      <c r="E123" s="136" t="s">
        <v>60</v>
      </c>
      <c r="F123" s="137">
        <v>1</v>
      </c>
      <c r="G123" s="138">
        <v>53350</v>
      </c>
    </row>
    <row r="124" spans="1:7" s="129" customFormat="1" ht="18" customHeight="1" x14ac:dyDescent="0.35">
      <c r="A124" s="134">
        <f t="shared" si="1"/>
        <v>120</v>
      </c>
      <c r="B124" s="135">
        <v>1062805367</v>
      </c>
      <c r="C124" s="136" t="s">
        <v>475</v>
      </c>
      <c r="D124" s="136" t="s">
        <v>1119</v>
      </c>
      <c r="E124" s="136" t="s">
        <v>1120</v>
      </c>
      <c r="F124" s="137">
        <v>1</v>
      </c>
      <c r="G124" s="138">
        <v>53350</v>
      </c>
    </row>
    <row r="125" spans="1:7" s="129" customFormat="1" ht="18" customHeight="1" x14ac:dyDescent="0.35">
      <c r="A125" s="134">
        <f t="shared" si="1"/>
        <v>121</v>
      </c>
      <c r="B125" s="135">
        <v>1065985225</v>
      </c>
      <c r="C125" s="136" t="s">
        <v>480</v>
      </c>
      <c r="D125" s="136" t="s">
        <v>1051</v>
      </c>
      <c r="E125" s="136" t="s">
        <v>29</v>
      </c>
      <c r="F125" s="137">
        <v>1</v>
      </c>
      <c r="G125" s="138">
        <v>53350</v>
      </c>
    </row>
    <row r="126" spans="1:7" s="129" customFormat="1" ht="18" customHeight="1" x14ac:dyDescent="0.35">
      <c r="A126" s="134">
        <f t="shared" si="1"/>
        <v>122</v>
      </c>
      <c r="B126" s="135">
        <v>1067809980</v>
      </c>
      <c r="C126" s="136" t="s">
        <v>488</v>
      </c>
      <c r="D126" s="136" t="s">
        <v>1051</v>
      </c>
      <c r="E126" s="136" t="s">
        <v>29</v>
      </c>
      <c r="F126" s="137">
        <v>1</v>
      </c>
      <c r="G126" s="138">
        <v>53350</v>
      </c>
    </row>
    <row r="127" spans="1:7" s="129" customFormat="1" ht="18" customHeight="1" x14ac:dyDescent="0.35">
      <c r="A127" s="134">
        <f t="shared" si="1"/>
        <v>123</v>
      </c>
      <c r="B127" s="135">
        <v>85446055</v>
      </c>
      <c r="C127" s="136" t="s">
        <v>494</v>
      </c>
      <c r="D127" s="136" t="s">
        <v>1051</v>
      </c>
      <c r="E127" s="136" t="s">
        <v>29</v>
      </c>
      <c r="F127" s="137">
        <v>1</v>
      </c>
      <c r="G127" s="138">
        <v>53350</v>
      </c>
    </row>
    <row r="128" spans="1:7" s="129" customFormat="1" ht="18" customHeight="1" x14ac:dyDescent="0.35">
      <c r="A128" s="134">
        <f t="shared" si="1"/>
        <v>124</v>
      </c>
      <c r="B128" s="135">
        <v>43663592</v>
      </c>
      <c r="C128" s="136" t="s">
        <v>1565</v>
      </c>
      <c r="D128" s="136" t="s">
        <v>1352</v>
      </c>
      <c r="E128" s="136" t="s">
        <v>1353</v>
      </c>
      <c r="F128" s="137">
        <v>1</v>
      </c>
      <c r="G128" s="138">
        <v>53350</v>
      </c>
    </row>
    <row r="129" spans="1:7" s="129" customFormat="1" ht="18" customHeight="1" x14ac:dyDescent="0.35">
      <c r="A129" s="134">
        <f t="shared" si="1"/>
        <v>125</v>
      </c>
      <c r="B129" s="135">
        <v>84454934</v>
      </c>
      <c r="C129" s="136" t="s">
        <v>499</v>
      </c>
      <c r="D129" s="136" t="s">
        <v>1051</v>
      </c>
      <c r="E129" s="136" t="s">
        <v>29</v>
      </c>
      <c r="F129" s="137">
        <v>1</v>
      </c>
      <c r="G129" s="138">
        <v>53350</v>
      </c>
    </row>
    <row r="130" spans="1:7" s="129" customFormat="1" ht="18" customHeight="1" x14ac:dyDescent="0.35">
      <c r="A130" s="134">
        <f t="shared" si="1"/>
        <v>126</v>
      </c>
      <c r="B130" s="135">
        <v>17977262</v>
      </c>
      <c r="C130" s="136" t="s">
        <v>1574</v>
      </c>
      <c r="D130" s="136" t="s">
        <v>1105</v>
      </c>
      <c r="E130" s="136" t="s">
        <v>854</v>
      </c>
      <c r="F130" s="137">
        <v>1</v>
      </c>
      <c r="G130" s="138">
        <v>53350</v>
      </c>
    </row>
    <row r="131" spans="1:7" s="129" customFormat="1" ht="18" customHeight="1" x14ac:dyDescent="0.35">
      <c r="A131" s="134">
        <f t="shared" si="1"/>
        <v>127</v>
      </c>
      <c r="B131" s="135">
        <v>93479019</v>
      </c>
      <c r="C131" s="136" t="s">
        <v>1580</v>
      </c>
      <c r="D131" s="136" t="s">
        <v>1375</v>
      </c>
      <c r="E131" s="136" t="s">
        <v>1376</v>
      </c>
      <c r="F131" s="137">
        <v>1</v>
      </c>
      <c r="G131" s="138">
        <v>53350</v>
      </c>
    </row>
    <row r="132" spans="1:7" s="129" customFormat="1" ht="18" customHeight="1" x14ac:dyDescent="0.35">
      <c r="A132" s="134">
        <f t="shared" si="1"/>
        <v>128</v>
      </c>
      <c r="B132" s="135">
        <v>1003173858</v>
      </c>
      <c r="C132" s="136" t="s">
        <v>504</v>
      </c>
      <c r="D132" s="136" t="s">
        <v>1051</v>
      </c>
      <c r="E132" s="136" t="s">
        <v>29</v>
      </c>
      <c r="F132" s="137">
        <v>1</v>
      </c>
      <c r="G132" s="138">
        <v>53350</v>
      </c>
    </row>
    <row r="133" spans="1:7" s="129" customFormat="1" ht="18" customHeight="1" x14ac:dyDescent="0.35">
      <c r="A133" s="134">
        <f t="shared" si="1"/>
        <v>129</v>
      </c>
      <c r="B133" s="135">
        <v>1065897739</v>
      </c>
      <c r="C133" s="136" t="s">
        <v>506</v>
      </c>
      <c r="D133" s="136" t="s">
        <v>1588</v>
      </c>
      <c r="E133" s="136" t="s">
        <v>1589</v>
      </c>
      <c r="F133" s="137">
        <v>1</v>
      </c>
      <c r="G133" s="138">
        <v>53350</v>
      </c>
    </row>
    <row r="134" spans="1:7" s="129" customFormat="1" ht="18" customHeight="1" x14ac:dyDescent="0.35">
      <c r="A134" s="134">
        <f t="shared" si="1"/>
        <v>130</v>
      </c>
      <c r="B134" s="135">
        <v>73269182</v>
      </c>
      <c r="C134" s="136" t="s">
        <v>515</v>
      </c>
      <c r="D134" s="136" t="s">
        <v>1593</v>
      </c>
      <c r="E134" s="136" t="s">
        <v>124</v>
      </c>
      <c r="F134" s="137">
        <v>1</v>
      </c>
      <c r="G134" s="138">
        <v>53350</v>
      </c>
    </row>
    <row r="135" spans="1:7" s="129" customFormat="1" ht="18" customHeight="1" x14ac:dyDescent="0.35">
      <c r="A135" s="134">
        <f t="shared" ref="A135:A198" si="2">+A134+1</f>
        <v>131</v>
      </c>
      <c r="B135" s="135">
        <v>73376944</v>
      </c>
      <c r="C135" s="136" t="s">
        <v>518</v>
      </c>
      <c r="D135" s="136" t="s">
        <v>1541</v>
      </c>
      <c r="E135" s="136" t="s">
        <v>1542</v>
      </c>
      <c r="F135" s="137">
        <v>1</v>
      </c>
      <c r="G135" s="138">
        <v>53350</v>
      </c>
    </row>
    <row r="136" spans="1:7" s="129" customFormat="1" ht="18" customHeight="1" x14ac:dyDescent="0.35">
      <c r="A136" s="134">
        <f t="shared" si="2"/>
        <v>132</v>
      </c>
      <c r="B136" s="135">
        <v>1064120425</v>
      </c>
      <c r="C136" s="136" t="s">
        <v>1600</v>
      </c>
      <c r="D136" s="136" t="s">
        <v>1105</v>
      </c>
      <c r="E136" s="136" t="s">
        <v>854</v>
      </c>
      <c r="F136" s="137">
        <v>1</v>
      </c>
      <c r="G136" s="138">
        <v>53350</v>
      </c>
    </row>
    <row r="137" spans="1:7" s="129" customFormat="1" ht="18" customHeight="1" x14ac:dyDescent="0.35">
      <c r="A137" s="134">
        <f t="shared" si="2"/>
        <v>133</v>
      </c>
      <c r="B137" s="135">
        <v>1082920445</v>
      </c>
      <c r="C137" s="136" t="s">
        <v>539</v>
      </c>
      <c r="D137" s="136" t="s">
        <v>1051</v>
      </c>
      <c r="E137" s="136" t="s">
        <v>1257</v>
      </c>
      <c r="F137" s="137">
        <v>1</v>
      </c>
      <c r="G137" s="138">
        <v>53350</v>
      </c>
    </row>
    <row r="138" spans="1:7" s="129" customFormat="1" ht="18" customHeight="1" x14ac:dyDescent="0.35">
      <c r="A138" s="134">
        <f t="shared" si="2"/>
        <v>134</v>
      </c>
      <c r="B138" s="135">
        <v>84090281</v>
      </c>
      <c r="C138" s="136" t="s">
        <v>541</v>
      </c>
      <c r="D138" s="136" t="s">
        <v>1051</v>
      </c>
      <c r="E138" s="136" t="s">
        <v>29</v>
      </c>
      <c r="F138" s="137">
        <v>1</v>
      </c>
      <c r="G138" s="138">
        <v>53350</v>
      </c>
    </row>
    <row r="139" spans="1:7" s="129" customFormat="1" ht="18" customHeight="1" x14ac:dyDescent="0.35">
      <c r="A139" s="134">
        <f t="shared" si="2"/>
        <v>135</v>
      </c>
      <c r="B139" s="135">
        <v>10898718</v>
      </c>
      <c r="C139" s="136" t="s">
        <v>544</v>
      </c>
      <c r="D139" s="136" t="s">
        <v>1051</v>
      </c>
      <c r="E139" s="136" t="s">
        <v>29</v>
      </c>
      <c r="F139" s="137">
        <v>1</v>
      </c>
      <c r="G139" s="138">
        <v>53350</v>
      </c>
    </row>
    <row r="140" spans="1:7" s="129" customFormat="1" ht="18" customHeight="1" x14ac:dyDescent="0.35">
      <c r="A140" s="134">
        <f t="shared" si="2"/>
        <v>136</v>
      </c>
      <c r="B140" s="135">
        <v>1064112207</v>
      </c>
      <c r="C140" s="136" t="s">
        <v>549</v>
      </c>
      <c r="D140" s="136" t="s">
        <v>1051</v>
      </c>
      <c r="E140" s="136" t="s">
        <v>29</v>
      </c>
      <c r="F140" s="137">
        <v>1</v>
      </c>
      <c r="G140" s="138">
        <v>53350</v>
      </c>
    </row>
    <row r="141" spans="1:7" s="129" customFormat="1" ht="18" customHeight="1" x14ac:dyDescent="0.35">
      <c r="A141" s="134">
        <f t="shared" si="2"/>
        <v>137</v>
      </c>
      <c r="B141" s="135">
        <v>88284830</v>
      </c>
      <c r="C141" s="136" t="s">
        <v>551</v>
      </c>
      <c r="D141" s="136" t="s">
        <v>1051</v>
      </c>
      <c r="E141" s="136" t="s">
        <v>29</v>
      </c>
      <c r="F141" s="137">
        <v>1</v>
      </c>
      <c r="G141" s="138">
        <v>53350</v>
      </c>
    </row>
    <row r="142" spans="1:7" s="129" customFormat="1" ht="18" customHeight="1" x14ac:dyDescent="0.35">
      <c r="A142" s="134">
        <f t="shared" si="2"/>
        <v>138</v>
      </c>
      <c r="B142" s="135">
        <v>1067720805</v>
      </c>
      <c r="C142" s="136" t="s">
        <v>555</v>
      </c>
      <c r="D142" s="136" t="s">
        <v>1051</v>
      </c>
      <c r="E142" s="136" t="s">
        <v>29</v>
      </c>
      <c r="F142" s="137">
        <v>1</v>
      </c>
      <c r="G142" s="138">
        <v>53350</v>
      </c>
    </row>
    <row r="143" spans="1:7" s="129" customFormat="1" ht="18" customHeight="1" x14ac:dyDescent="0.35">
      <c r="A143" s="134">
        <f t="shared" si="2"/>
        <v>139</v>
      </c>
      <c r="B143" s="135">
        <v>84031777</v>
      </c>
      <c r="C143" s="136" t="s">
        <v>560</v>
      </c>
      <c r="D143" s="136" t="s">
        <v>1119</v>
      </c>
      <c r="E143" s="136" t="s">
        <v>1120</v>
      </c>
      <c r="F143" s="137">
        <v>1</v>
      </c>
      <c r="G143" s="138">
        <v>53350</v>
      </c>
    </row>
    <row r="144" spans="1:7" s="129" customFormat="1" ht="18" customHeight="1" x14ac:dyDescent="0.35">
      <c r="A144" s="134">
        <f t="shared" si="2"/>
        <v>140</v>
      </c>
      <c r="B144" s="135">
        <v>1007387338</v>
      </c>
      <c r="C144" s="136" t="s">
        <v>564</v>
      </c>
      <c r="D144" s="136" t="s">
        <v>1051</v>
      </c>
      <c r="E144" s="136" t="s">
        <v>29</v>
      </c>
      <c r="F144" s="137">
        <v>1</v>
      </c>
      <c r="G144" s="138">
        <v>53350</v>
      </c>
    </row>
    <row r="145" spans="1:7" s="129" customFormat="1" ht="18" customHeight="1" x14ac:dyDescent="0.35">
      <c r="A145" s="134">
        <f t="shared" si="2"/>
        <v>141</v>
      </c>
      <c r="B145" s="135">
        <v>1113536818</v>
      </c>
      <c r="C145" s="136" t="s">
        <v>1632</v>
      </c>
      <c r="D145" s="136" t="s">
        <v>1059</v>
      </c>
      <c r="E145" s="136" t="s">
        <v>60</v>
      </c>
      <c r="F145" s="137">
        <v>1</v>
      </c>
      <c r="G145" s="138">
        <v>53350</v>
      </c>
    </row>
    <row r="146" spans="1:7" s="129" customFormat="1" ht="18" customHeight="1" x14ac:dyDescent="0.35">
      <c r="A146" s="134">
        <f t="shared" si="2"/>
        <v>142</v>
      </c>
      <c r="B146" s="135">
        <v>94469902</v>
      </c>
      <c r="C146" s="136" t="s">
        <v>570</v>
      </c>
      <c r="D146" s="136" t="s">
        <v>1059</v>
      </c>
      <c r="E146" s="136" t="s">
        <v>60</v>
      </c>
      <c r="F146" s="137">
        <v>1</v>
      </c>
      <c r="G146" s="138">
        <v>53350</v>
      </c>
    </row>
    <row r="147" spans="1:7" s="129" customFormat="1" ht="18" customHeight="1" x14ac:dyDescent="0.35">
      <c r="A147" s="134">
        <f t="shared" si="2"/>
        <v>143</v>
      </c>
      <c r="B147" s="135">
        <v>1114888948</v>
      </c>
      <c r="C147" s="136" t="s">
        <v>1639</v>
      </c>
      <c r="D147" s="136" t="s">
        <v>1059</v>
      </c>
      <c r="E147" s="136" t="s">
        <v>60</v>
      </c>
      <c r="F147" s="137">
        <v>1</v>
      </c>
      <c r="G147" s="138">
        <v>53350</v>
      </c>
    </row>
    <row r="148" spans="1:7" s="129" customFormat="1" ht="18" customHeight="1" x14ac:dyDescent="0.35">
      <c r="A148" s="134">
        <f t="shared" si="2"/>
        <v>144</v>
      </c>
      <c r="B148" s="135">
        <v>77178367</v>
      </c>
      <c r="C148" s="136" t="s">
        <v>574</v>
      </c>
      <c r="D148" s="136" t="s">
        <v>1076</v>
      </c>
      <c r="E148" s="136" t="s">
        <v>118</v>
      </c>
      <c r="F148" s="137">
        <v>1</v>
      </c>
      <c r="G148" s="138">
        <v>53350</v>
      </c>
    </row>
    <row r="149" spans="1:7" s="129" customFormat="1" ht="18" customHeight="1" x14ac:dyDescent="0.35">
      <c r="A149" s="134">
        <f t="shared" si="2"/>
        <v>145</v>
      </c>
      <c r="B149" s="135">
        <v>1063283533</v>
      </c>
      <c r="C149" s="136" t="s">
        <v>578</v>
      </c>
      <c r="D149" s="136" t="s">
        <v>1051</v>
      </c>
      <c r="E149" s="136" t="s">
        <v>29</v>
      </c>
      <c r="F149" s="137">
        <v>1</v>
      </c>
      <c r="G149" s="138">
        <v>53350</v>
      </c>
    </row>
    <row r="150" spans="1:7" s="129" customFormat="1" ht="18" customHeight="1" x14ac:dyDescent="0.35">
      <c r="A150" s="134">
        <f t="shared" si="2"/>
        <v>146</v>
      </c>
      <c r="B150" s="135">
        <v>1062811236</v>
      </c>
      <c r="C150" s="136" t="s">
        <v>589</v>
      </c>
      <c r="D150" s="136" t="s">
        <v>1051</v>
      </c>
      <c r="E150" s="136" t="s">
        <v>29</v>
      </c>
      <c r="F150" s="137">
        <v>1</v>
      </c>
      <c r="G150" s="138">
        <v>53350</v>
      </c>
    </row>
    <row r="151" spans="1:7" s="129" customFormat="1" ht="18" customHeight="1" x14ac:dyDescent="0.35">
      <c r="A151" s="134">
        <f t="shared" si="2"/>
        <v>147</v>
      </c>
      <c r="B151" s="135">
        <v>1065833171</v>
      </c>
      <c r="C151" s="136" t="s">
        <v>983</v>
      </c>
      <c r="D151" s="136" t="s">
        <v>1051</v>
      </c>
      <c r="E151" s="136" t="s">
        <v>29</v>
      </c>
      <c r="F151" s="137">
        <v>1</v>
      </c>
      <c r="G151" s="138">
        <v>53350</v>
      </c>
    </row>
    <row r="152" spans="1:7" s="129" customFormat="1" ht="18" customHeight="1" x14ac:dyDescent="0.35">
      <c r="A152" s="134">
        <f t="shared" si="2"/>
        <v>148</v>
      </c>
      <c r="B152" s="135">
        <v>1010240625</v>
      </c>
      <c r="C152" s="136" t="s">
        <v>1656</v>
      </c>
      <c r="D152" s="136" t="s">
        <v>1658</v>
      </c>
      <c r="E152" s="136" t="s">
        <v>1659</v>
      </c>
      <c r="F152" s="137">
        <v>1</v>
      </c>
      <c r="G152" s="138">
        <v>53350</v>
      </c>
    </row>
    <row r="153" spans="1:7" s="129" customFormat="1" ht="18" customHeight="1" x14ac:dyDescent="0.35">
      <c r="A153" s="134">
        <f t="shared" si="2"/>
        <v>149</v>
      </c>
      <c r="B153" s="135">
        <v>1082241607</v>
      </c>
      <c r="C153" s="136" t="s">
        <v>607</v>
      </c>
      <c r="D153" s="136" t="s">
        <v>1051</v>
      </c>
      <c r="E153" s="136" t="s">
        <v>29</v>
      </c>
      <c r="F153" s="137">
        <v>1</v>
      </c>
      <c r="G153" s="138">
        <v>53350</v>
      </c>
    </row>
    <row r="154" spans="1:7" s="129" customFormat="1" ht="18" customHeight="1" x14ac:dyDescent="0.35">
      <c r="A154" s="134">
        <f t="shared" si="2"/>
        <v>150</v>
      </c>
      <c r="B154" s="135">
        <v>1048324757</v>
      </c>
      <c r="C154" s="136" t="s">
        <v>1668</v>
      </c>
      <c r="D154" s="136" t="s">
        <v>1140</v>
      </c>
      <c r="E154" s="136" t="s">
        <v>48</v>
      </c>
      <c r="F154" s="137">
        <v>1</v>
      </c>
      <c r="G154" s="138">
        <v>53350</v>
      </c>
    </row>
    <row r="155" spans="1:7" s="129" customFormat="1" ht="18" customHeight="1" x14ac:dyDescent="0.35">
      <c r="A155" s="134">
        <f t="shared" si="2"/>
        <v>151</v>
      </c>
      <c r="B155" s="135">
        <v>1007413129</v>
      </c>
      <c r="C155" s="136" t="s">
        <v>1672</v>
      </c>
      <c r="D155" s="136" t="s">
        <v>1157</v>
      </c>
      <c r="E155" s="136" t="s">
        <v>1158</v>
      </c>
      <c r="F155" s="137">
        <v>1</v>
      </c>
      <c r="G155" s="138">
        <v>53350</v>
      </c>
    </row>
    <row r="156" spans="1:7" s="129" customFormat="1" ht="18" customHeight="1" x14ac:dyDescent="0.35">
      <c r="A156" s="134">
        <f t="shared" si="2"/>
        <v>152</v>
      </c>
      <c r="B156" s="135">
        <v>84091183</v>
      </c>
      <c r="C156" s="136" t="s">
        <v>609</v>
      </c>
      <c r="D156" s="136" t="s">
        <v>1051</v>
      </c>
      <c r="E156" s="136" t="s">
        <v>29</v>
      </c>
      <c r="F156" s="137">
        <v>1</v>
      </c>
      <c r="G156" s="138">
        <v>53350</v>
      </c>
    </row>
    <row r="157" spans="1:7" s="129" customFormat="1" ht="18" customHeight="1" x14ac:dyDescent="0.35">
      <c r="A157" s="134">
        <f t="shared" si="2"/>
        <v>153</v>
      </c>
      <c r="B157" s="135">
        <v>1143228894</v>
      </c>
      <c r="C157" s="136" t="s">
        <v>614</v>
      </c>
      <c r="D157" s="136" t="s">
        <v>1051</v>
      </c>
      <c r="E157" s="136" t="s">
        <v>29</v>
      </c>
      <c r="F157" s="137">
        <v>1</v>
      </c>
      <c r="G157" s="138">
        <v>53350</v>
      </c>
    </row>
    <row r="158" spans="1:7" s="129" customFormat="1" ht="18" customHeight="1" x14ac:dyDescent="0.35">
      <c r="A158" s="134">
        <f t="shared" si="2"/>
        <v>154</v>
      </c>
      <c r="B158" s="135">
        <v>1066000645</v>
      </c>
      <c r="C158" s="136" t="s">
        <v>616</v>
      </c>
      <c r="D158" s="136" t="s">
        <v>1051</v>
      </c>
      <c r="E158" s="136" t="s">
        <v>29</v>
      </c>
      <c r="F158" s="137">
        <v>1</v>
      </c>
      <c r="G158" s="138">
        <v>53350</v>
      </c>
    </row>
    <row r="159" spans="1:7" s="129" customFormat="1" ht="18" customHeight="1" x14ac:dyDescent="0.35">
      <c r="A159" s="134">
        <f t="shared" si="2"/>
        <v>155</v>
      </c>
      <c r="B159" s="135">
        <v>79752570</v>
      </c>
      <c r="C159" s="136" t="s">
        <v>619</v>
      </c>
      <c r="D159" s="136" t="s">
        <v>1688</v>
      </c>
      <c r="E159" s="136" t="s">
        <v>157</v>
      </c>
      <c r="F159" s="137">
        <v>1</v>
      </c>
      <c r="G159" s="138">
        <v>53350</v>
      </c>
    </row>
    <row r="160" spans="1:7" s="129" customFormat="1" ht="18" customHeight="1" x14ac:dyDescent="0.35">
      <c r="A160" s="134">
        <f t="shared" si="2"/>
        <v>156</v>
      </c>
      <c r="B160" s="135">
        <v>77156839</v>
      </c>
      <c r="C160" s="136" t="s">
        <v>621</v>
      </c>
      <c r="D160" s="136" t="s">
        <v>1051</v>
      </c>
      <c r="E160" s="136" t="s">
        <v>29</v>
      </c>
      <c r="F160" s="137">
        <v>1</v>
      </c>
      <c r="G160" s="138">
        <v>53350</v>
      </c>
    </row>
    <row r="161" spans="1:7" s="129" customFormat="1" ht="18" customHeight="1" x14ac:dyDescent="0.35">
      <c r="A161" s="134">
        <f t="shared" si="2"/>
        <v>157</v>
      </c>
      <c r="B161" s="135">
        <v>46384484</v>
      </c>
      <c r="C161" s="136" t="s">
        <v>623</v>
      </c>
      <c r="D161" s="136" t="s">
        <v>1051</v>
      </c>
      <c r="E161" s="136" t="s">
        <v>29</v>
      </c>
      <c r="F161" s="137">
        <v>1</v>
      </c>
      <c r="G161" s="138">
        <v>53350</v>
      </c>
    </row>
    <row r="162" spans="1:7" s="129" customFormat="1" ht="18" customHeight="1" x14ac:dyDescent="0.35">
      <c r="A162" s="134">
        <f t="shared" si="2"/>
        <v>158</v>
      </c>
      <c r="B162" s="135">
        <v>78698370</v>
      </c>
      <c r="C162" s="136" t="s">
        <v>626</v>
      </c>
      <c r="D162" s="136" t="s">
        <v>1088</v>
      </c>
      <c r="E162" s="136" t="s">
        <v>175</v>
      </c>
      <c r="F162" s="137">
        <v>1</v>
      </c>
      <c r="G162" s="138">
        <v>53350</v>
      </c>
    </row>
    <row r="163" spans="1:7" s="129" customFormat="1" ht="18" customHeight="1" x14ac:dyDescent="0.35">
      <c r="A163" s="134">
        <f t="shared" si="2"/>
        <v>159</v>
      </c>
      <c r="B163" s="135">
        <v>84095827</v>
      </c>
      <c r="C163" s="136" t="s">
        <v>629</v>
      </c>
      <c r="D163" s="136" t="s">
        <v>1076</v>
      </c>
      <c r="E163" s="136" t="s">
        <v>118</v>
      </c>
      <c r="F163" s="137">
        <v>1</v>
      </c>
      <c r="G163" s="138">
        <v>53350</v>
      </c>
    </row>
    <row r="164" spans="1:7" s="129" customFormat="1" ht="18" customHeight="1" x14ac:dyDescent="0.35">
      <c r="A164" s="134">
        <f t="shared" si="2"/>
        <v>160</v>
      </c>
      <c r="B164" s="135">
        <v>1067722468</v>
      </c>
      <c r="C164" s="136" t="s">
        <v>633</v>
      </c>
      <c r="D164" s="136" t="s">
        <v>1541</v>
      </c>
      <c r="E164" s="136" t="s">
        <v>1542</v>
      </c>
      <c r="F164" s="137">
        <v>1</v>
      </c>
      <c r="G164" s="138">
        <v>53350</v>
      </c>
    </row>
    <row r="165" spans="1:7" s="129" customFormat="1" ht="18" customHeight="1" x14ac:dyDescent="0.35">
      <c r="A165" s="134">
        <f t="shared" si="2"/>
        <v>161</v>
      </c>
      <c r="B165" s="135">
        <v>84095707</v>
      </c>
      <c r="C165" s="136" t="s">
        <v>635</v>
      </c>
      <c r="D165" s="136" t="s">
        <v>1076</v>
      </c>
      <c r="E165" s="136" t="s">
        <v>118</v>
      </c>
      <c r="F165" s="137">
        <v>1</v>
      </c>
      <c r="G165" s="138">
        <v>53350</v>
      </c>
    </row>
    <row r="166" spans="1:7" s="129" customFormat="1" ht="18" customHeight="1" x14ac:dyDescent="0.35">
      <c r="A166" s="134">
        <f t="shared" si="2"/>
        <v>162</v>
      </c>
      <c r="B166" s="135">
        <v>1080015830</v>
      </c>
      <c r="C166" s="136" t="s">
        <v>1714</v>
      </c>
      <c r="D166" s="136" t="s">
        <v>1051</v>
      </c>
      <c r="E166" s="136" t="s">
        <v>1257</v>
      </c>
      <c r="F166" s="137">
        <v>1</v>
      </c>
      <c r="G166" s="138">
        <v>53350</v>
      </c>
    </row>
    <row r="167" spans="1:7" s="129" customFormat="1" ht="18" customHeight="1" x14ac:dyDescent="0.35">
      <c r="A167" s="134">
        <f t="shared" si="2"/>
        <v>163</v>
      </c>
      <c r="B167" s="135">
        <v>1214746153</v>
      </c>
      <c r="C167" s="136" t="s">
        <v>1719</v>
      </c>
      <c r="D167" s="136" t="s">
        <v>1119</v>
      </c>
      <c r="E167" s="136" t="s">
        <v>1120</v>
      </c>
      <c r="F167" s="137">
        <v>1</v>
      </c>
      <c r="G167" s="138">
        <v>53350</v>
      </c>
    </row>
    <row r="168" spans="1:7" s="129" customFormat="1" ht="18" customHeight="1" x14ac:dyDescent="0.35">
      <c r="A168" s="134">
        <f t="shared" si="2"/>
        <v>164</v>
      </c>
      <c r="B168" s="135">
        <v>55224219</v>
      </c>
      <c r="C168" s="136" t="s">
        <v>642</v>
      </c>
      <c r="D168" s="136" t="s">
        <v>1203</v>
      </c>
      <c r="E168" s="136" t="s">
        <v>68</v>
      </c>
      <c r="F168" s="137">
        <v>1</v>
      </c>
      <c r="G168" s="138">
        <v>53350</v>
      </c>
    </row>
    <row r="169" spans="1:7" s="129" customFormat="1" ht="18" customHeight="1" x14ac:dyDescent="0.35">
      <c r="A169" s="134">
        <f t="shared" si="2"/>
        <v>165</v>
      </c>
      <c r="B169" s="135">
        <v>1065817475</v>
      </c>
      <c r="C169" s="136" t="s">
        <v>645</v>
      </c>
      <c r="D169" s="136" t="s">
        <v>1051</v>
      </c>
      <c r="E169" s="136" t="s">
        <v>29</v>
      </c>
      <c r="F169" s="137">
        <v>1</v>
      </c>
      <c r="G169" s="138">
        <v>53350</v>
      </c>
    </row>
    <row r="170" spans="1:7" s="129" customFormat="1" ht="18" customHeight="1" x14ac:dyDescent="0.35">
      <c r="A170" s="134">
        <f t="shared" si="2"/>
        <v>166</v>
      </c>
      <c r="B170" s="135">
        <v>1004279958</v>
      </c>
      <c r="C170" s="136" t="s">
        <v>1732</v>
      </c>
      <c r="D170" s="136" t="s">
        <v>1065</v>
      </c>
      <c r="E170" s="136" t="s">
        <v>1066</v>
      </c>
      <c r="F170" s="137">
        <v>1</v>
      </c>
      <c r="G170" s="138">
        <v>53350</v>
      </c>
    </row>
    <row r="171" spans="1:7" s="129" customFormat="1" ht="18" customHeight="1" x14ac:dyDescent="0.35">
      <c r="A171" s="134">
        <f t="shared" si="2"/>
        <v>167</v>
      </c>
      <c r="B171" s="135">
        <v>1143225701</v>
      </c>
      <c r="C171" s="136" t="s">
        <v>650</v>
      </c>
      <c r="D171" s="136" t="s">
        <v>1203</v>
      </c>
      <c r="E171" s="136" t="s">
        <v>68</v>
      </c>
      <c r="F171" s="137">
        <v>1</v>
      </c>
      <c r="G171" s="138">
        <v>53350</v>
      </c>
    </row>
    <row r="172" spans="1:7" s="129" customFormat="1" ht="18" customHeight="1" x14ac:dyDescent="0.35">
      <c r="A172" s="134">
        <f t="shared" si="2"/>
        <v>168</v>
      </c>
      <c r="B172" s="135">
        <v>1140820076</v>
      </c>
      <c r="C172" s="136" t="s">
        <v>652</v>
      </c>
      <c r="D172" s="136" t="s">
        <v>1051</v>
      </c>
      <c r="E172" s="136" t="s">
        <v>29</v>
      </c>
      <c r="F172" s="137">
        <v>1</v>
      </c>
      <c r="G172" s="138">
        <v>53350</v>
      </c>
    </row>
    <row r="173" spans="1:7" s="129" customFormat="1" ht="18" customHeight="1" x14ac:dyDescent="0.35">
      <c r="A173" s="134">
        <f t="shared" si="2"/>
        <v>169</v>
      </c>
      <c r="B173" s="135">
        <v>1193292865</v>
      </c>
      <c r="C173" s="136" t="s">
        <v>1744</v>
      </c>
      <c r="D173" s="136" t="s">
        <v>1240</v>
      </c>
      <c r="E173" s="136" t="s">
        <v>1241</v>
      </c>
      <c r="F173" s="137">
        <v>1</v>
      </c>
      <c r="G173" s="138">
        <v>53350</v>
      </c>
    </row>
    <row r="174" spans="1:7" s="129" customFormat="1" ht="18" customHeight="1" x14ac:dyDescent="0.35">
      <c r="A174" s="134">
        <f t="shared" si="2"/>
        <v>170</v>
      </c>
      <c r="B174" s="135">
        <v>1064109219</v>
      </c>
      <c r="C174" s="136" t="s">
        <v>658</v>
      </c>
      <c r="D174" s="136" t="s">
        <v>1076</v>
      </c>
      <c r="E174" s="136" t="s">
        <v>118</v>
      </c>
      <c r="F174" s="137">
        <v>1</v>
      </c>
      <c r="G174" s="138">
        <v>53350</v>
      </c>
    </row>
    <row r="175" spans="1:7" s="129" customFormat="1" ht="18" customHeight="1" x14ac:dyDescent="0.35">
      <c r="A175" s="134">
        <f t="shared" si="2"/>
        <v>171</v>
      </c>
      <c r="B175" s="135">
        <v>15171905</v>
      </c>
      <c r="C175" s="136" t="s">
        <v>660</v>
      </c>
      <c r="D175" s="136" t="s">
        <v>1051</v>
      </c>
      <c r="E175" s="136" t="s">
        <v>29</v>
      </c>
      <c r="F175" s="137">
        <v>1</v>
      </c>
      <c r="G175" s="138">
        <v>53350</v>
      </c>
    </row>
    <row r="176" spans="1:7" s="129" customFormat="1" ht="18" customHeight="1" x14ac:dyDescent="0.35">
      <c r="A176" s="134">
        <f t="shared" si="2"/>
        <v>172</v>
      </c>
      <c r="B176" s="135">
        <v>7602443</v>
      </c>
      <c r="C176" s="136" t="s">
        <v>664</v>
      </c>
      <c r="D176" s="136" t="s">
        <v>1065</v>
      </c>
      <c r="E176" s="136" t="s">
        <v>1066</v>
      </c>
      <c r="F176" s="137">
        <v>1</v>
      </c>
      <c r="G176" s="138">
        <v>53350</v>
      </c>
    </row>
    <row r="177" spans="1:7" s="129" customFormat="1" ht="18" customHeight="1" x14ac:dyDescent="0.35">
      <c r="A177" s="134">
        <f t="shared" si="2"/>
        <v>173</v>
      </c>
      <c r="B177" s="135">
        <v>72053455</v>
      </c>
      <c r="C177" s="136" t="s">
        <v>666</v>
      </c>
      <c r="D177" s="136" t="s">
        <v>1051</v>
      </c>
      <c r="E177" s="136" t="s">
        <v>1257</v>
      </c>
      <c r="F177" s="137">
        <v>1</v>
      </c>
      <c r="G177" s="138">
        <v>53350</v>
      </c>
    </row>
    <row r="178" spans="1:7" s="129" customFormat="1" ht="18" customHeight="1" x14ac:dyDescent="0.35">
      <c r="A178" s="134">
        <f t="shared" si="2"/>
        <v>174</v>
      </c>
      <c r="B178" s="135">
        <v>1140842286</v>
      </c>
      <c r="C178" s="136" t="s">
        <v>1762</v>
      </c>
      <c r="D178" s="136" t="s">
        <v>1224</v>
      </c>
      <c r="E178" s="136" t="s">
        <v>197</v>
      </c>
      <c r="F178" s="137">
        <v>1</v>
      </c>
      <c r="G178" s="138">
        <v>53350</v>
      </c>
    </row>
    <row r="179" spans="1:7" s="129" customFormat="1" ht="18" customHeight="1" x14ac:dyDescent="0.35">
      <c r="A179" s="134">
        <f t="shared" si="2"/>
        <v>175</v>
      </c>
      <c r="B179" s="135">
        <v>1121897993</v>
      </c>
      <c r="C179" s="136" t="s">
        <v>1768</v>
      </c>
      <c r="D179" s="136" t="s">
        <v>1770</v>
      </c>
      <c r="E179" s="136" t="s">
        <v>1771</v>
      </c>
      <c r="F179" s="137">
        <v>1</v>
      </c>
      <c r="G179" s="138">
        <v>53350</v>
      </c>
    </row>
    <row r="180" spans="1:7" s="129" customFormat="1" ht="18" customHeight="1" x14ac:dyDescent="0.35">
      <c r="A180" s="134">
        <f t="shared" si="2"/>
        <v>176</v>
      </c>
      <c r="B180" s="135">
        <v>16274191</v>
      </c>
      <c r="C180" s="136" t="s">
        <v>1776</v>
      </c>
      <c r="D180" s="136" t="s">
        <v>1778</v>
      </c>
      <c r="E180" s="136" t="s">
        <v>1779</v>
      </c>
      <c r="F180" s="137">
        <v>1</v>
      </c>
      <c r="G180" s="138">
        <v>53350</v>
      </c>
    </row>
    <row r="181" spans="1:7" s="129" customFormat="1" ht="18" customHeight="1" x14ac:dyDescent="0.35">
      <c r="A181" s="134">
        <f t="shared" si="2"/>
        <v>177</v>
      </c>
      <c r="B181" s="135">
        <v>1140826797</v>
      </c>
      <c r="C181" s="136" t="s">
        <v>1784</v>
      </c>
      <c r="D181" s="136" t="s">
        <v>1088</v>
      </c>
      <c r="E181" s="136" t="s">
        <v>175</v>
      </c>
      <c r="F181" s="137">
        <v>1</v>
      </c>
      <c r="G181" s="138">
        <v>53350</v>
      </c>
    </row>
    <row r="182" spans="1:7" s="129" customFormat="1" ht="18" customHeight="1" x14ac:dyDescent="0.35">
      <c r="A182" s="134">
        <f t="shared" si="2"/>
        <v>178</v>
      </c>
      <c r="B182" s="135">
        <v>1112218508</v>
      </c>
      <c r="C182" s="136" t="s">
        <v>1790</v>
      </c>
      <c r="D182" s="136" t="s">
        <v>1059</v>
      </c>
      <c r="E182" s="136" t="s">
        <v>60</v>
      </c>
      <c r="F182" s="137">
        <v>1</v>
      </c>
      <c r="G182" s="138">
        <v>53350</v>
      </c>
    </row>
    <row r="183" spans="1:7" s="129" customFormat="1" ht="18" customHeight="1" x14ac:dyDescent="0.35">
      <c r="A183" s="134">
        <f t="shared" si="2"/>
        <v>179</v>
      </c>
      <c r="B183" s="135">
        <v>1065615296</v>
      </c>
      <c r="C183" s="136" t="s">
        <v>679</v>
      </c>
      <c r="D183" s="136" t="s">
        <v>1051</v>
      </c>
      <c r="E183" s="136" t="s">
        <v>29</v>
      </c>
      <c r="F183" s="137">
        <v>1</v>
      </c>
      <c r="G183" s="138">
        <v>53350</v>
      </c>
    </row>
    <row r="184" spans="1:7" s="129" customFormat="1" ht="18" customHeight="1" x14ac:dyDescent="0.35">
      <c r="A184" s="134">
        <f t="shared" si="2"/>
        <v>180</v>
      </c>
      <c r="B184" s="135">
        <v>1035283426</v>
      </c>
      <c r="C184" s="139" t="s">
        <v>1799</v>
      </c>
      <c r="D184" s="136" t="s">
        <v>1105</v>
      </c>
      <c r="E184" s="136" t="s">
        <v>854</v>
      </c>
      <c r="F184" s="137">
        <v>1</v>
      </c>
      <c r="G184" s="138">
        <v>53350</v>
      </c>
    </row>
    <row r="185" spans="1:7" s="129" customFormat="1" ht="18" customHeight="1" x14ac:dyDescent="0.35">
      <c r="A185" s="134">
        <f t="shared" si="2"/>
        <v>181</v>
      </c>
      <c r="B185" s="135">
        <v>1122400773</v>
      </c>
      <c r="C185" s="136" t="s">
        <v>681</v>
      </c>
      <c r="D185" s="136" t="s">
        <v>1051</v>
      </c>
      <c r="E185" s="136" t="s">
        <v>29</v>
      </c>
      <c r="F185" s="137">
        <v>1</v>
      </c>
      <c r="G185" s="138">
        <v>53350</v>
      </c>
    </row>
    <row r="186" spans="1:7" s="129" customFormat="1" ht="18" customHeight="1" x14ac:dyDescent="0.35">
      <c r="A186" s="134">
        <f t="shared" si="2"/>
        <v>182</v>
      </c>
      <c r="B186" s="135">
        <v>84076716</v>
      </c>
      <c r="C186" s="136" t="s">
        <v>1810</v>
      </c>
      <c r="D186" s="136" t="s">
        <v>1146</v>
      </c>
      <c r="E186" s="136" t="s">
        <v>147</v>
      </c>
      <c r="F186" s="137">
        <v>1</v>
      </c>
      <c r="G186" s="138">
        <v>53350</v>
      </c>
    </row>
    <row r="187" spans="1:7" s="129" customFormat="1" ht="18" customHeight="1" x14ac:dyDescent="0.35">
      <c r="A187" s="134">
        <f t="shared" si="2"/>
        <v>183</v>
      </c>
      <c r="B187" s="135">
        <v>17958337</v>
      </c>
      <c r="C187" s="136" t="s">
        <v>470</v>
      </c>
      <c r="D187" s="136" t="s">
        <v>1051</v>
      </c>
      <c r="E187" s="136" t="s">
        <v>29</v>
      </c>
      <c r="F187" s="137">
        <v>1</v>
      </c>
      <c r="G187" s="138">
        <v>53350</v>
      </c>
    </row>
    <row r="188" spans="1:7" s="129" customFormat="1" ht="18" customHeight="1" x14ac:dyDescent="0.35">
      <c r="A188" s="134">
        <f t="shared" si="2"/>
        <v>184</v>
      </c>
      <c r="B188" s="135">
        <v>77091320</v>
      </c>
      <c r="C188" s="136" t="s">
        <v>1816</v>
      </c>
      <c r="D188" s="136" t="s">
        <v>1051</v>
      </c>
      <c r="E188" s="136" t="s">
        <v>29</v>
      </c>
      <c r="F188" s="137">
        <v>1</v>
      </c>
      <c r="G188" s="138">
        <v>53350</v>
      </c>
    </row>
    <row r="189" spans="1:7" s="129" customFormat="1" ht="18" customHeight="1" x14ac:dyDescent="0.35">
      <c r="A189" s="134">
        <f t="shared" si="2"/>
        <v>185</v>
      </c>
      <c r="B189" s="135">
        <v>1045708613</v>
      </c>
      <c r="C189" s="136" t="s">
        <v>1821</v>
      </c>
      <c r="D189" s="136" t="s">
        <v>1119</v>
      </c>
      <c r="E189" s="136" t="s">
        <v>1120</v>
      </c>
      <c r="F189" s="137">
        <v>1</v>
      </c>
      <c r="G189" s="138">
        <v>53350</v>
      </c>
    </row>
    <row r="190" spans="1:7" s="129" customFormat="1" ht="18" customHeight="1" x14ac:dyDescent="0.35">
      <c r="A190" s="134">
        <f t="shared" si="2"/>
        <v>186</v>
      </c>
      <c r="B190" s="135">
        <v>73570411</v>
      </c>
      <c r="C190" s="136" t="s">
        <v>1826</v>
      </c>
      <c r="D190" s="136" t="s">
        <v>1352</v>
      </c>
      <c r="E190" s="136" t="s">
        <v>1353</v>
      </c>
      <c r="F190" s="137">
        <v>1</v>
      </c>
      <c r="G190" s="138">
        <v>53350</v>
      </c>
    </row>
    <row r="191" spans="1:7" s="129" customFormat="1" ht="18" customHeight="1" x14ac:dyDescent="0.35">
      <c r="A191" s="134">
        <f t="shared" si="2"/>
        <v>187</v>
      </c>
      <c r="B191" s="135">
        <v>1020481279</v>
      </c>
      <c r="C191" s="136" t="s">
        <v>1831</v>
      </c>
      <c r="D191" s="136" t="s">
        <v>1541</v>
      </c>
      <c r="E191" s="136" t="s">
        <v>1542</v>
      </c>
      <c r="F191" s="137">
        <v>1</v>
      </c>
      <c r="G191" s="138">
        <v>53350</v>
      </c>
    </row>
    <row r="192" spans="1:7" s="129" customFormat="1" ht="18" customHeight="1" x14ac:dyDescent="0.35">
      <c r="A192" s="134">
        <f t="shared" si="2"/>
        <v>188</v>
      </c>
      <c r="B192" s="135">
        <v>686376</v>
      </c>
      <c r="C192" s="136" t="s">
        <v>1836</v>
      </c>
      <c r="D192" s="136" t="s">
        <v>1203</v>
      </c>
      <c r="E192" s="136" t="s">
        <v>68</v>
      </c>
      <c r="F192" s="137">
        <v>1</v>
      </c>
      <c r="G192" s="138">
        <v>53350</v>
      </c>
    </row>
    <row r="193" spans="1:7" s="129" customFormat="1" ht="18" customHeight="1" x14ac:dyDescent="0.35">
      <c r="A193" s="134">
        <f t="shared" si="2"/>
        <v>189</v>
      </c>
      <c r="B193" s="135">
        <v>1035283077</v>
      </c>
      <c r="C193" s="136" t="s">
        <v>1842</v>
      </c>
      <c r="D193" s="136" t="s">
        <v>1105</v>
      </c>
      <c r="E193" s="136" t="s">
        <v>854</v>
      </c>
      <c r="F193" s="137">
        <v>1</v>
      </c>
      <c r="G193" s="138">
        <v>53350</v>
      </c>
    </row>
    <row r="194" spans="1:7" s="129" customFormat="1" ht="18" customHeight="1" x14ac:dyDescent="0.35">
      <c r="A194" s="134">
        <f t="shared" si="2"/>
        <v>190</v>
      </c>
      <c r="B194" s="135">
        <v>1002160541</v>
      </c>
      <c r="C194" s="136" t="s">
        <v>572</v>
      </c>
      <c r="D194" s="136" t="s">
        <v>1105</v>
      </c>
      <c r="E194" s="136" t="s">
        <v>854</v>
      </c>
      <c r="F194" s="137">
        <v>1</v>
      </c>
      <c r="G194" s="138">
        <v>53350</v>
      </c>
    </row>
    <row r="195" spans="1:7" s="129" customFormat="1" ht="18" customHeight="1" x14ac:dyDescent="0.35">
      <c r="A195" s="134">
        <f t="shared" si="2"/>
        <v>191</v>
      </c>
      <c r="B195" s="135">
        <v>15171212</v>
      </c>
      <c r="C195" s="136" t="s">
        <v>139</v>
      </c>
      <c r="D195" s="136" t="s">
        <v>1051</v>
      </c>
      <c r="E195" s="136" t="s">
        <v>29</v>
      </c>
      <c r="F195" s="137">
        <v>1</v>
      </c>
      <c r="G195" s="138">
        <v>53350</v>
      </c>
    </row>
    <row r="196" spans="1:7" s="129" customFormat="1" ht="18" customHeight="1" x14ac:dyDescent="0.35">
      <c r="A196" s="134">
        <f t="shared" si="2"/>
        <v>192</v>
      </c>
      <c r="B196" s="135">
        <v>73377036</v>
      </c>
      <c r="C196" s="136" t="s">
        <v>1850</v>
      </c>
      <c r="D196" s="136" t="s">
        <v>1119</v>
      </c>
      <c r="E196" s="136" t="s">
        <v>1120</v>
      </c>
      <c r="F196" s="137">
        <v>1</v>
      </c>
      <c r="G196" s="138">
        <v>53350</v>
      </c>
    </row>
    <row r="197" spans="1:7" s="129" customFormat="1" ht="18" customHeight="1" x14ac:dyDescent="0.35">
      <c r="A197" s="134">
        <f t="shared" si="2"/>
        <v>193</v>
      </c>
      <c r="B197" s="135">
        <v>1010232266</v>
      </c>
      <c r="C197" s="136" t="s">
        <v>1853</v>
      </c>
      <c r="D197" s="136" t="s">
        <v>1170</v>
      </c>
      <c r="E197" s="136" t="s">
        <v>91</v>
      </c>
      <c r="F197" s="137">
        <v>1</v>
      </c>
      <c r="G197" s="138">
        <v>53350</v>
      </c>
    </row>
    <row r="198" spans="1:7" s="129" customFormat="1" ht="18" customHeight="1" x14ac:dyDescent="0.35">
      <c r="A198" s="134">
        <f t="shared" si="2"/>
        <v>194</v>
      </c>
      <c r="B198" s="135">
        <v>1010238928</v>
      </c>
      <c r="C198" s="136" t="s">
        <v>1857</v>
      </c>
      <c r="D198" s="136" t="s">
        <v>1240</v>
      </c>
      <c r="E198" s="136" t="s">
        <v>1241</v>
      </c>
      <c r="F198" s="137">
        <v>1</v>
      </c>
      <c r="G198" s="138">
        <v>53350</v>
      </c>
    </row>
    <row r="199" spans="1:7" s="129" customFormat="1" ht="18" customHeight="1" x14ac:dyDescent="0.35">
      <c r="A199" s="134">
        <f t="shared" ref="A199:A253" si="3">+A198+1</f>
        <v>195</v>
      </c>
      <c r="B199" s="135">
        <v>1007183573</v>
      </c>
      <c r="C199" s="136" t="s">
        <v>1861</v>
      </c>
      <c r="D199" s="136" t="s">
        <v>1240</v>
      </c>
      <c r="E199" s="136" t="s">
        <v>1241</v>
      </c>
      <c r="F199" s="137">
        <v>1</v>
      </c>
      <c r="G199" s="138">
        <v>53350</v>
      </c>
    </row>
    <row r="200" spans="1:7" s="129" customFormat="1" ht="18" customHeight="1" x14ac:dyDescent="0.35">
      <c r="A200" s="134">
        <f t="shared" si="3"/>
        <v>196</v>
      </c>
      <c r="B200" s="135">
        <v>1064796116</v>
      </c>
      <c r="C200" s="136" t="s">
        <v>1865</v>
      </c>
      <c r="D200" s="136" t="s">
        <v>1119</v>
      </c>
      <c r="E200" s="136" t="s">
        <v>1120</v>
      </c>
      <c r="F200" s="137">
        <v>1</v>
      </c>
      <c r="G200" s="138">
        <v>53350</v>
      </c>
    </row>
    <row r="201" spans="1:7" s="129" customFormat="1" ht="18" customHeight="1" x14ac:dyDescent="0.35">
      <c r="A201" s="134">
        <f t="shared" si="3"/>
        <v>197</v>
      </c>
      <c r="B201" s="135">
        <v>1010098464</v>
      </c>
      <c r="C201" s="136" t="s">
        <v>1867</v>
      </c>
      <c r="D201" s="136" t="s">
        <v>1339</v>
      </c>
      <c r="E201" s="136" t="s">
        <v>317</v>
      </c>
      <c r="F201" s="137">
        <v>1</v>
      </c>
      <c r="G201" s="138">
        <v>53350</v>
      </c>
    </row>
    <row r="202" spans="1:7" s="129" customFormat="1" ht="18" customHeight="1" x14ac:dyDescent="0.35">
      <c r="A202" s="134">
        <f t="shared" si="3"/>
        <v>198</v>
      </c>
      <c r="B202" s="135">
        <v>1234096159</v>
      </c>
      <c r="C202" s="136" t="s">
        <v>1870</v>
      </c>
      <c r="D202" s="136" t="s">
        <v>1170</v>
      </c>
      <c r="E202" s="136" t="s">
        <v>91</v>
      </c>
      <c r="F202" s="137">
        <v>1</v>
      </c>
      <c r="G202" s="138">
        <v>53350</v>
      </c>
    </row>
    <row r="203" spans="1:7" s="129" customFormat="1" ht="18" customHeight="1" x14ac:dyDescent="0.35">
      <c r="A203" s="134">
        <f t="shared" si="3"/>
        <v>199</v>
      </c>
      <c r="B203" s="135">
        <v>1045701737</v>
      </c>
      <c r="C203" s="136" t="s">
        <v>1873</v>
      </c>
      <c r="D203" s="136" t="s">
        <v>1203</v>
      </c>
      <c r="E203" s="136" t="s">
        <v>68</v>
      </c>
      <c r="F203" s="137">
        <v>1</v>
      </c>
      <c r="G203" s="138">
        <v>53350</v>
      </c>
    </row>
    <row r="204" spans="1:7" s="129" customFormat="1" ht="18" customHeight="1" x14ac:dyDescent="0.35">
      <c r="A204" s="134">
        <f t="shared" si="3"/>
        <v>200</v>
      </c>
      <c r="B204" s="135">
        <v>1002207961</v>
      </c>
      <c r="C204" s="136" t="s">
        <v>1878</v>
      </c>
      <c r="D204" s="136" t="s">
        <v>1051</v>
      </c>
      <c r="E204" s="136" t="s">
        <v>29</v>
      </c>
      <c r="F204" s="137">
        <v>1</v>
      </c>
      <c r="G204" s="138">
        <v>53350</v>
      </c>
    </row>
    <row r="205" spans="1:7" s="129" customFormat="1" ht="18" customHeight="1" x14ac:dyDescent="0.35">
      <c r="A205" s="134">
        <f t="shared" si="3"/>
        <v>201</v>
      </c>
      <c r="B205" s="135">
        <v>1113655080</v>
      </c>
      <c r="C205" s="136" t="s">
        <v>1881</v>
      </c>
      <c r="D205" s="136" t="s">
        <v>1059</v>
      </c>
      <c r="E205" s="136" t="s">
        <v>60</v>
      </c>
      <c r="F205" s="137">
        <v>1</v>
      </c>
      <c r="G205" s="138">
        <v>53350</v>
      </c>
    </row>
    <row r="206" spans="1:7" s="129" customFormat="1" ht="18" customHeight="1" x14ac:dyDescent="0.35">
      <c r="A206" s="134">
        <f t="shared" si="3"/>
        <v>202</v>
      </c>
      <c r="B206" s="135">
        <v>1064115056</v>
      </c>
      <c r="C206" s="136" t="s">
        <v>364</v>
      </c>
      <c r="D206" s="136" t="s">
        <v>1119</v>
      </c>
      <c r="E206" s="136" t="s">
        <v>1120</v>
      </c>
      <c r="F206" s="137">
        <v>1</v>
      </c>
      <c r="G206" s="138">
        <v>53350</v>
      </c>
    </row>
    <row r="207" spans="1:7" s="129" customFormat="1" ht="18" customHeight="1" x14ac:dyDescent="0.35">
      <c r="A207" s="134">
        <f t="shared" si="3"/>
        <v>203</v>
      </c>
      <c r="B207" s="135">
        <v>1140905176</v>
      </c>
      <c r="C207" s="136" t="s">
        <v>1886</v>
      </c>
      <c r="D207" s="136" t="s">
        <v>1170</v>
      </c>
      <c r="E207" s="136" t="s">
        <v>91</v>
      </c>
      <c r="F207" s="137">
        <v>1</v>
      </c>
      <c r="G207" s="138">
        <v>53350</v>
      </c>
    </row>
    <row r="208" spans="1:7" s="129" customFormat="1" ht="18" customHeight="1" x14ac:dyDescent="0.35">
      <c r="A208" s="134">
        <f t="shared" si="3"/>
        <v>204</v>
      </c>
      <c r="B208" s="135">
        <v>1001779271</v>
      </c>
      <c r="C208" s="136" t="s">
        <v>1889</v>
      </c>
      <c r="D208" s="136" t="s">
        <v>1224</v>
      </c>
      <c r="E208" s="136" t="s">
        <v>197</v>
      </c>
      <c r="F208" s="137">
        <v>1</v>
      </c>
      <c r="G208" s="138">
        <v>53350</v>
      </c>
    </row>
    <row r="209" spans="1:7" s="129" customFormat="1" ht="18" customHeight="1" x14ac:dyDescent="0.35">
      <c r="A209" s="134">
        <f t="shared" si="3"/>
        <v>205</v>
      </c>
      <c r="B209" s="135">
        <v>1143425219</v>
      </c>
      <c r="C209" s="136" t="s">
        <v>566</v>
      </c>
      <c r="D209" s="136" t="s">
        <v>1051</v>
      </c>
      <c r="E209" s="136" t="s">
        <v>29</v>
      </c>
      <c r="F209" s="137">
        <v>1</v>
      </c>
      <c r="G209" s="138">
        <v>53350</v>
      </c>
    </row>
    <row r="210" spans="1:7" s="129" customFormat="1" ht="18" customHeight="1" x14ac:dyDescent="0.35">
      <c r="A210" s="134">
        <f t="shared" si="3"/>
        <v>206</v>
      </c>
      <c r="B210" s="135">
        <v>1007763486</v>
      </c>
      <c r="C210" s="136" t="s">
        <v>1893</v>
      </c>
      <c r="D210" s="136" t="s">
        <v>1059</v>
      </c>
      <c r="E210" s="136" t="s">
        <v>60</v>
      </c>
      <c r="F210" s="137">
        <v>1</v>
      </c>
      <c r="G210" s="138">
        <v>53350</v>
      </c>
    </row>
    <row r="211" spans="1:7" s="129" customFormat="1" ht="18" customHeight="1" x14ac:dyDescent="0.35">
      <c r="A211" s="134">
        <f t="shared" si="3"/>
        <v>207</v>
      </c>
      <c r="B211" s="135">
        <v>1064119178</v>
      </c>
      <c r="C211" s="136" t="s">
        <v>1895</v>
      </c>
      <c r="D211" s="136" t="s">
        <v>1051</v>
      </c>
      <c r="E211" s="136" t="str">
        <f>+VLOOKUP(D211,D6:E210,2,0)</f>
        <v>DRUMMOND</v>
      </c>
      <c r="F211" s="137">
        <v>1</v>
      </c>
      <c r="G211" s="138">
        <v>53350</v>
      </c>
    </row>
    <row r="212" spans="1:7" s="129" customFormat="1" ht="18" customHeight="1" x14ac:dyDescent="0.35">
      <c r="A212" s="134">
        <f t="shared" si="3"/>
        <v>208</v>
      </c>
      <c r="B212" s="135">
        <v>1006195109</v>
      </c>
      <c r="C212" s="136" t="s">
        <v>1897</v>
      </c>
      <c r="D212" s="136" t="s">
        <v>1898</v>
      </c>
      <c r="E212" s="136" t="s">
        <v>1899</v>
      </c>
      <c r="F212" s="137">
        <v>1</v>
      </c>
      <c r="G212" s="138">
        <v>53350</v>
      </c>
    </row>
    <row r="213" spans="1:7" s="129" customFormat="1" ht="18" customHeight="1" x14ac:dyDescent="0.35">
      <c r="A213" s="134">
        <f t="shared" si="3"/>
        <v>209</v>
      </c>
      <c r="B213" s="135">
        <v>1063293608</v>
      </c>
      <c r="C213" s="136" t="s">
        <v>1901</v>
      </c>
      <c r="D213" s="136" t="s">
        <v>1588</v>
      </c>
      <c r="E213" s="136" t="str">
        <f>+VLOOKUP(D213,D8:E212,2,0)</f>
        <v>CERROMATOSO</v>
      </c>
      <c r="F213" s="137">
        <v>1</v>
      </c>
      <c r="G213" s="138">
        <v>53350</v>
      </c>
    </row>
    <row r="214" spans="1:7" s="129" customFormat="1" ht="18" customHeight="1" x14ac:dyDescent="0.35">
      <c r="A214" s="134">
        <f t="shared" si="3"/>
        <v>210</v>
      </c>
      <c r="B214" s="135">
        <v>1005867533</v>
      </c>
      <c r="C214" s="136" t="s">
        <v>1903</v>
      </c>
      <c r="D214" s="136" t="s">
        <v>1059</v>
      </c>
      <c r="E214" s="136" t="s">
        <v>60</v>
      </c>
      <c r="F214" s="137">
        <v>1</v>
      </c>
      <c r="G214" s="138">
        <v>53350</v>
      </c>
    </row>
    <row r="215" spans="1:7" s="129" customFormat="1" ht="18" customHeight="1" x14ac:dyDescent="0.35">
      <c r="A215" s="134">
        <f t="shared" si="3"/>
        <v>211</v>
      </c>
      <c r="B215" s="135">
        <v>1061046130</v>
      </c>
      <c r="C215" s="136" t="s">
        <v>359</v>
      </c>
      <c r="D215" s="136" t="s">
        <v>1140</v>
      </c>
      <c r="E215" s="136" t="s">
        <v>48</v>
      </c>
      <c r="F215" s="137">
        <v>1</v>
      </c>
      <c r="G215" s="138">
        <v>53350</v>
      </c>
    </row>
    <row r="216" spans="1:7" s="129" customFormat="1" ht="18" customHeight="1" x14ac:dyDescent="0.35">
      <c r="A216" s="134">
        <f t="shared" si="3"/>
        <v>212</v>
      </c>
      <c r="B216" s="135">
        <v>1234890079</v>
      </c>
      <c r="C216" s="136" t="s">
        <v>1912</v>
      </c>
      <c r="D216" s="136" t="s">
        <v>1088</v>
      </c>
      <c r="E216" s="136" t="s">
        <v>175</v>
      </c>
      <c r="F216" s="137">
        <v>1</v>
      </c>
      <c r="G216" s="138">
        <v>53350</v>
      </c>
    </row>
    <row r="217" spans="1:7" s="129" customFormat="1" ht="18" customHeight="1" x14ac:dyDescent="0.35">
      <c r="A217" s="134">
        <f t="shared" si="3"/>
        <v>213</v>
      </c>
      <c r="B217" s="135">
        <v>1143155919</v>
      </c>
      <c r="C217" s="136" t="s">
        <v>1915</v>
      </c>
      <c r="D217" s="136" t="s">
        <v>1119</v>
      </c>
      <c r="E217" s="136" t="s">
        <v>1120</v>
      </c>
      <c r="F217" s="137">
        <v>1</v>
      </c>
      <c r="G217" s="138">
        <v>53350</v>
      </c>
    </row>
    <row r="218" spans="1:7" s="129" customFormat="1" ht="18" customHeight="1" x14ac:dyDescent="0.35">
      <c r="A218" s="134">
        <f t="shared" si="3"/>
        <v>214</v>
      </c>
      <c r="B218" s="135">
        <v>1113522816</v>
      </c>
      <c r="C218" s="136" t="s">
        <v>1918</v>
      </c>
      <c r="D218" s="136" t="s">
        <v>1059</v>
      </c>
      <c r="E218" s="136" t="s">
        <v>60</v>
      </c>
      <c r="F218" s="137">
        <v>1</v>
      </c>
      <c r="G218" s="138">
        <v>53350</v>
      </c>
    </row>
    <row r="219" spans="1:7" s="129" customFormat="1" ht="18" customHeight="1" x14ac:dyDescent="0.35">
      <c r="A219" s="134">
        <f t="shared" si="3"/>
        <v>215</v>
      </c>
      <c r="B219" s="135">
        <v>6407914</v>
      </c>
      <c r="C219" s="136" t="s">
        <v>1923</v>
      </c>
      <c r="D219" s="136" t="s">
        <v>1059</v>
      </c>
      <c r="E219" s="136" t="s">
        <v>60</v>
      </c>
      <c r="F219" s="137">
        <v>1</v>
      </c>
      <c r="G219" s="138">
        <v>53350</v>
      </c>
    </row>
    <row r="220" spans="1:7" s="129" customFormat="1" ht="18" customHeight="1" x14ac:dyDescent="0.35">
      <c r="A220" s="134">
        <f t="shared" si="3"/>
        <v>216</v>
      </c>
      <c r="B220" s="135">
        <v>1234194484</v>
      </c>
      <c r="C220" s="136" t="s">
        <v>1929</v>
      </c>
      <c r="D220" s="136" t="s">
        <v>1059</v>
      </c>
      <c r="E220" s="136" t="s">
        <v>60</v>
      </c>
      <c r="F220" s="137">
        <v>1</v>
      </c>
      <c r="G220" s="138">
        <v>53350</v>
      </c>
    </row>
    <row r="221" spans="1:7" s="129" customFormat="1" ht="18" customHeight="1" x14ac:dyDescent="0.35">
      <c r="A221" s="134">
        <f t="shared" si="3"/>
        <v>217</v>
      </c>
      <c r="B221" s="135">
        <v>1114880740</v>
      </c>
      <c r="C221" s="136" t="s">
        <v>1934</v>
      </c>
      <c r="D221" s="136" t="s">
        <v>1059</v>
      </c>
      <c r="E221" s="136" t="s">
        <v>60</v>
      </c>
      <c r="F221" s="137">
        <v>1</v>
      </c>
      <c r="G221" s="138">
        <v>53350</v>
      </c>
    </row>
    <row r="222" spans="1:7" s="129" customFormat="1" ht="18" customHeight="1" x14ac:dyDescent="0.35">
      <c r="A222" s="134">
        <f t="shared" si="3"/>
        <v>218</v>
      </c>
      <c r="B222" s="135">
        <v>1059065488</v>
      </c>
      <c r="C222" s="136" t="s">
        <v>1941</v>
      </c>
      <c r="D222" s="136" t="s">
        <v>1059</v>
      </c>
      <c r="E222" s="136" t="s">
        <v>60</v>
      </c>
      <c r="F222" s="137">
        <v>1</v>
      </c>
      <c r="G222" s="138">
        <v>53350</v>
      </c>
    </row>
    <row r="223" spans="1:7" s="129" customFormat="1" ht="18" customHeight="1" x14ac:dyDescent="0.35">
      <c r="A223" s="134">
        <f t="shared" si="3"/>
        <v>219</v>
      </c>
      <c r="B223" s="135">
        <v>1010158784</v>
      </c>
      <c r="C223" s="136" t="s">
        <v>1946</v>
      </c>
      <c r="D223" s="136" t="s">
        <v>1059</v>
      </c>
      <c r="E223" s="136" t="s">
        <v>60</v>
      </c>
      <c r="F223" s="137">
        <v>1</v>
      </c>
      <c r="G223" s="138">
        <v>53350</v>
      </c>
    </row>
    <row r="224" spans="1:7" s="129" customFormat="1" ht="18" customHeight="1" x14ac:dyDescent="0.35">
      <c r="A224" s="134">
        <f t="shared" si="3"/>
        <v>220</v>
      </c>
      <c r="B224" s="135">
        <v>1129582047</v>
      </c>
      <c r="C224" s="136" t="s">
        <v>1950</v>
      </c>
      <c r="D224" s="136" t="s">
        <v>1224</v>
      </c>
      <c r="E224" s="136" t="s">
        <v>197</v>
      </c>
      <c r="F224" s="137">
        <v>1</v>
      </c>
      <c r="G224" s="138">
        <v>53350</v>
      </c>
    </row>
    <row r="225" spans="1:7" s="129" customFormat="1" ht="18" customHeight="1" x14ac:dyDescent="0.35">
      <c r="A225" s="134">
        <f t="shared" si="3"/>
        <v>221</v>
      </c>
      <c r="B225" s="135">
        <v>1193518815</v>
      </c>
      <c r="C225" s="136" t="s">
        <v>1955</v>
      </c>
      <c r="D225" s="136" t="s">
        <v>1051</v>
      </c>
      <c r="E225" s="136" t="s">
        <v>29</v>
      </c>
      <c r="F225" s="137">
        <v>1</v>
      </c>
      <c r="G225" s="138">
        <v>53350</v>
      </c>
    </row>
    <row r="226" spans="1:7" s="129" customFormat="1" ht="18" customHeight="1" x14ac:dyDescent="0.35">
      <c r="A226" s="134">
        <f t="shared" si="3"/>
        <v>222</v>
      </c>
      <c r="B226" s="135">
        <v>1005157623</v>
      </c>
      <c r="C226" s="136" t="s">
        <v>1959</v>
      </c>
      <c r="D226" s="136" t="s">
        <v>1051</v>
      </c>
      <c r="E226" s="136" t="s">
        <v>29</v>
      </c>
      <c r="F226" s="137">
        <v>1</v>
      </c>
      <c r="G226" s="138">
        <v>53350</v>
      </c>
    </row>
    <row r="227" spans="1:7" s="129" customFormat="1" ht="18" customHeight="1" x14ac:dyDescent="0.35">
      <c r="A227" s="134">
        <f t="shared" si="3"/>
        <v>223</v>
      </c>
      <c r="B227" s="135">
        <v>1064710180</v>
      </c>
      <c r="C227" s="136" t="s">
        <v>1963</v>
      </c>
      <c r="D227" s="136" t="s">
        <v>1051</v>
      </c>
      <c r="E227" s="136" t="s">
        <v>29</v>
      </c>
      <c r="F227" s="137">
        <v>1</v>
      </c>
      <c r="G227" s="138">
        <v>53350</v>
      </c>
    </row>
    <row r="228" spans="1:7" s="129" customFormat="1" ht="18" customHeight="1" x14ac:dyDescent="0.35">
      <c r="A228" s="134">
        <f t="shared" si="3"/>
        <v>224</v>
      </c>
      <c r="B228" s="135">
        <v>1004806911</v>
      </c>
      <c r="C228" s="136" t="s">
        <v>1969</v>
      </c>
      <c r="D228" s="136" t="s">
        <v>1051</v>
      </c>
      <c r="E228" s="136" t="s">
        <v>29</v>
      </c>
      <c r="F228" s="137">
        <v>1</v>
      </c>
      <c r="G228" s="138">
        <v>53350</v>
      </c>
    </row>
    <row r="229" spans="1:7" s="129" customFormat="1" ht="18" customHeight="1" x14ac:dyDescent="0.35">
      <c r="A229" s="134">
        <f t="shared" si="3"/>
        <v>225</v>
      </c>
      <c r="B229" s="135">
        <v>1064106223</v>
      </c>
      <c r="C229" s="136" t="s">
        <v>1972</v>
      </c>
      <c r="D229" s="136" t="s">
        <v>1051</v>
      </c>
      <c r="E229" s="136" t="s">
        <v>29</v>
      </c>
      <c r="F229" s="137">
        <v>1</v>
      </c>
      <c r="G229" s="138">
        <v>53350</v>
      </c>
    </row>
    <row r="230" spans="1:7" s="129" customFormat="1" ht="18" customHeight="1" x14ac:dyDescent="0.35">
      <c r="A230" s="134">
        <f t="shared" si="3"/>
        <v>226</v>
      </c>
      <c r="B230" s="135">
        <v>1066867484</v>
      </c>
      <c r="C230" s="136" t="s">
        <v>1977</v>
      </c>
      <c r="D230" s="136" t="s">
        <v>1051</v>
      </c>
      <c r="E230" s="136" t="s">
        <v>29</v>
      </c>
      <c r="F230" s="137">
        <v>1</v>
      </c>
      <c r="G230" s="138">
        <v>53350</v>
      </c>
    </row>
    <row r="231" spans="1:7" s="129" customFormat="1" ht="18" customHeight="1" x14ac:dyDescent="0.35">
      <c r="A231" s="134">
        <f t="shared" si="3"/>
        <v>227</v>
      </c>
      <c r="B231" s="135">
        <v>1007520261</v>
      </c>
      <c r="C231" s="136" t="s">
        <v>1982</v>
      </c>
      <c r="D231" s="136" t="s">
        <v>1051</v>
      </c>
      <c r="E231" s="136" t="s">
        <v>29</v>
      </c>
      <c r="F231" s="137">
        <v>1</v>
      </c>
      <c r="G231" s="138">
        <v>53350</v>
      </c>
    </row>
    <row r="232" spans="1:7" s="129" customFormat="1" ht="18" customHeight="1" x14ac:dyDescent="0.35">
      <c r="A232" s="134">
        <f t="shared" si="3"/>
        <v>228</v>
      </c>
      <c r="B232" s="135">
        <v>1064113843</v>
      </c>
      <c r="C232" s="136" t="s">
        <v>398</v>
      </c>
      <c r="D232" s="136" t="s">
        <v>1119</v>
      </c>
      <c r="E232" s="136" t="s">
        <v>1120</v>
      </c>
      <c r="F232" s="137">
        <v>1</v>
      </c>
      <c r="G232" s="138">
        <v>53350</v>
      </c>
    </row>
    <row r="233" spans="1:7" s="129" customFormat="1" ht="18" customHeight="1" x14ac:dyDescent="0.35">
      <c r="A233" s="134">
        <f t="shared" si="3"/>
        <v>229</v>
      </c>
      <c r="B233" s="135">
        <v>1007840996</v>
      </c>
      <c r="C233" s="136" t="s">
        <v>1989</v>
      </c>
      <c r="D233" s="136" t="s">
        <v>1898</v>
      </c>
      <c r="E233" s="136" t="s">
        <v>1899</v>
      </c>
      <c r="F233" s="137">
        <v>1</v>
      </c>
      <c r="G233" s="138">
        <v>53350</v>
      </c>
    </row>
    <row r="234" spans="1:7" s="129" customFormat="1" ht="18" customHeight="1" x14ac:dyDescent="0.35">
      <c r="A234" s="134">
        <f t="shared" si="3"/>
        <v>230</v>
      </c>
      <c r="B234" s="135">
        <v>1066270453</v>
      </c>
      <c r="C234" s="136" t="s">
        <v>1994</v>
      </c>
      <c r="D234" s="136" t="s">
        <v>1051</v>
      </c>
      <c r="E234" s="136" t="s">
        <v>29</v>
      </c>
      <c r="F234" s="137">
        <v>1</v>
      </c>
      <c r="G234" s="138">
        <v>53350</v>
      </c>
    </row>
    <row r="235" spans="1:7" s="129" customFormat="1" ht="18" customHeight="1" x14ac:dyDescent="0.35">
      <c r="A235" s="134">
        <f t="shared" si="3"/>
        <v>231</v>
      </c>
      <c r="B235" s="135">
        <v>1003291687</v>
      </c>
      <c r="C235" s="136" t="s">
        <v>1998</v>
      </c>
      <c r="D235" s="136" t="s">
        <v>1105</v>
      </c>
      <c r="E235" s="136" t="s">
        <v>854</v>
      </c>
      <c r="F235" s="137">
        <v>1</v>
      </c>
      <c r="G235" s="138">
        <v>53350</v>
      </c>
    </row>
    <row r="236" spans="1:7" s="129" customFormat="1" ht="18" customHeight="1" x14ac:dyDescent="0.35">
      <c r="A236" s="134">
        <f t="shared" si="3"/>
        <v>232</v>
      </c>
      <c r="B236" s="135">
        <v>1031131574</v>
      </c>
      <c r="C236" s="136" t="s">
        <v>2002</v>
      </c>
      <c r="D236" s="136" t="s">
        <v>1105</v>
      </c>
      <c r="E236" s="136" t="s">
        <v>854</v>
      </c>
      <c r="F236" s="137">
        <v>1</v>
      </c>
      <c r="G236" s="138">
        <v>53350</v>
      </c>
    </row>
    <row r="237" spans="1:7" s="129" customFormat="1" ht="18" customHeight="1" x14ac:dyDescent="0.35">
      <c r="A237" s="134">
        <f t="shared" si="3"/>
        <v>233</v>
      </c>
      <c r="B237" s="135">
        <v>1120750414</v>
      </c>
      <c r="C237" s="136" t="s">
        <v>2006</v>
      </c>
      <c r="D237" s="136" t="s">
        <v>1105</v>
      </c>
      <c r="E237" s="136" t="s">
        <v>854</v>
      </c>
      <c r="F237" s="137">
        <v>1</v>
      </c>
      <c r="G237" s="138">
        <v>53350</v>
      </c>
    </row>
    <row r="238" spans="1:7" s="129" customFormat="1" ht="18" customHeight="1" x14ac:dyDescent="0.35">
      <c r="A238" s="134">
        <f t="shared" si="3"/>
        <v>234</v>
      </c>
      <c r="B238" s="135">
        <v>1035700284</v>
      </c>
      <c r="C238" s="136" t="s">
        <v>2011</v>
      </c>
      <c r="D238" s="136" t="s">
        <v>1105</v>
      </c>
      <c r="E238" s="136" t="s">
        <v>854</v>
      </c>
      <c r="F238" s="137">
        <v>1</v>
      </c>
      <c r="G238" s="138">
        <v>53350</v>
      </c>
    </row>
    <row r="239" spans="1:7" s="129" customFormat="1" ht="18" customHeight="1" x14ac:dyDescent="0.35">
      <c r="A239" s="134">
        <f t="shared" si="3"/>
        <v>235</v>
      </c>
      <c r="B239" s="135">
        <v>1061429228</v>
      </c>
      <c r="C239" s="136" t="s">
        <v>2017</v>
      </c>
      <c r="D239" s="136" t="s">
        <v>1059</v>
      </c>
      <c r="E239" s="136" t="s">
        <v>60</v>
      </c>
      <c r="F239" s="137">
        <v>1</v>
      </c>
      <c r="G239" s="138">
        <v>53350</v>
      </c>
    </row>
    <row r="240" spans="1:7" s="129" customFormat="1" ht="18" customHeight="1" x14ac:dyDescent="0.35">
      <c r="A240" s="134">
        <f t="shared" si="3"/>
        <v>236</v>
      </c>
      <c r="B240" s="135">
        <v>1129804779</v>
      </c>
      <c r="C240" s="136" t="s">
        <v>2022</v>
      </c>
      <c r="D240" s="136" t="s">
        <v>1105</v>
      </c>
      <c r="E240" s="136" t="s">
        <v>854</v>
      </c>
      <c r="F240" s="137">
        <v>1</v>
      </c>
      <c r="G240" s="138">
        <v>53350</v>
      </c>
    </row>
    <row r="241" spans="1:7" s="129" customFormat="1" ht="18" customHeight="1" x14ac:dyDescent="0.35">
      <c r="A241" s="134">
        <f t="shared" si="3"/>
        <v>237</v>
      </c>
      <c r="B241" s="135">
        <v>1062816329</v>
      </c>
      <c r="C241" s="136" t="s">
        <v>2027</v>
      </c>
      <c r="D241" s="136" t="s">
        <v>1593</v>
      </c>
      <c r="E241" s="136" t="s">
        <v>124</v>
      </c>
      <c r="F241" s="137">
        <v>1</v>
      </c>
      <c r="G241" s="138">
        <v>53350</v>
      </c>
    </row>
    <row r="242" spans="1:7" s="129" customFormat="1" ht="18" customHeight="1" x14ac:dyDescent="0.35">
      <c r="A242" s="134">
        <f t="shared" si="3"/>
        <v>238</v>
      </c>
      <c r="B242" s="135">
        <v>1078858513</v>
      </c>
      <c r="C242" s="136" t="s">
        <v>2032</v>
      </c>
      <c r="D242" s="136" t="s">
        <v>1105</v>
      </c>
      <c r="E242" s="136" t="s">
        <v>854</v>
      </c>
      <c r="F242" s="137">
        <v>1</v>
      </c>
      <c r="G242" s="138">
        <v>53350</v>
      </c>
    </row>
    <row r="243" spans="1:7" s="129" customFormat="1" ht="18" customHeight="1" x14ac:dyDescent="0.35">
      <c r="A243" s="134">
        <f t="shared" si="3"/>
        <v>239</v>
      </c>
      <c r="B243" s="135">
        <v>1007283458</v>
      </c>
      <c r="C243" s="136" t="s">
        <v>2035</v>
      </c>
      <c r="D243" s="136" t="s">
        <v>1051</v>
      </c>
      <c r="E243" s="136" t="s">
        <v>29</v>
      </c>
      <c r="F243" s="137">
        <v>1</v>
      </c>
      <c r="G243" s="138">
        <v>53350</v>
      </c>
    </row>
    <row r="244" spans="1:7" s="129" customFormat="1" ht="18" customHeight="1" x14ac:dyDescent="0.35">
      <c r="A244" s="134">
        <f t="shared" si="3"/>
        <v>240</v>
      </c>
      <c r="B244" s="135">
        <v>1006727047</v>
      </c>
      <c r="C244" s="136" t="s">
        <v>2039</v>
      </c>
      <c r="D244" s="136" t="s">
        <v>1051</v>
      </c>
      <c r="E244" s="136" t="s">
        <v>29</v>
      </c>
      <c r="F244" s="137">
        <v>1</v>
      </c>
      <c r="G244" s="138">
        <v>53350</v>
      </c>
    </row>
    <row r="245" spans="1:7" s="129" customFormat="1" ht="18" customHeight="1" x14ac:dyDescent="0.35">
      <c r="A245" s="134">
        <f t="shared" si="3"/>
        <v>241</v>
      </c>
      <c r="B245" s="135">
        <v>1006189805</v>
      </c>
      <c r="C245" s="136" t="s">
        <v>2043</v>
      </c>
      <c r="D245" s="136" t="s">
        <v>1898</v>
      </c>
      <c r="E245" s="136" t="s">
        <v>1899</v>
      </c>
      <c r="F245" s="137">
        <v>1</v>
      </c>
      <c r="G245" s="138">
        <v>53350</v>
      </c>
    </row>
    <row r="246" spans="1:7" s="129" customFormat="1" ht="18" customHeight="1" x14ac:dyDescent="0.35">
      <c r="A246" s="134">
        <f t="shared" si="3"/>
        <v>242</v>
      </c>
      <c r="B246" s="135">
        <v>12524834</v>
      </c>
      <c r="C246" s="136" t="s">
        <v>164</v>
      </c>
      <c r="D246" s="136" t="s">
        <v>1541</v>
      </c>
      <c r="E246" s="136" t="s">
        <v>1542</v>
      </c>
      <c r="F246" s="137">
        <v>1</v>
      </c>
      <c r="G246" s="138">
        <v>53350</v>
      </c>
    </row>
    <row r="247" spans="1:7" s="129" customFormat="1" ht="18" customHeight="1" x14ac:dyDescent="0.35">
      <c r="A247" s="134">
        <f t="shared" si="3"/>
        <v>243</v>
      </c>
      <c r="B247" s="135">
        <v>1042472406</v>
      </c>
      <c r="C247" s="136" t="s">
        <v>2052</v>
      </c>
      <c r="D247" s="136" t="s">
        <v>1541</v>
      </c>
      <c r="E247" s="136" t="s">
        <v>1542</v>
      </c>
      <c r="F247" s="137">
        <v>1</v>
      </c>
      <c r="G247" s="138">
        <v>53350</v>
      </c>
    </row>
    <row r="248" spans="1:7" s="129" customFormat="1" ht="18" customHeight="1" x14ac:dyDescent="0.35">
      <c r="A248" s="134">
        <f t="shared" si="3"/>
        <v>244</v>
      </c>
      <c r="B248" s="135">
        <v>72235786</v>
      </c>
      <c r="C248" s="136" t="s">
        <v>2056</v>
      </c>
      <c r="D248" s="136" t="s">
        <v>1105</v>
      </c>
      <c r="E248" s="136" t="s">
        <v>854</v>
      </c>
      <c r="F248" s="137">
        <v>1</v>
      </c>
      <c r="G248" s="138">
        <v>53350</v>
      </c>
    </row>
    <row r="249" spans="1:7" s="129" customFormat="1" ht="18" customHeight="1" x14ac:dyDescent="0.35">
      <c r="A249" s="134">
        <f t="shared" si="3"/>
        <v>245</v>
      </c>
      <c r="B249" s="135">
        <v>1113531769</v>
      </c>
      <c r="C249" s="136" t="s">
        <v>2061</v>
      </c>
      <c r="D249" s="136" t="s">
        <v>1059</v>
      </c>
      <c r="E249" s="136" t="s">
        <v>60</v>
      </c>
      <c r="F249" s="137">
        <v>1</v>
      </c>
      <c r="G249" s="138">
        <v>53350</v>
      </c>
    </row>
    <row r="250" spans="1:7" s="129" customFormat="1" ht="18" customHeight="1" x14ac:dyDescent="0.35">
      <c r="A250" s="134">
        <f t="shared" si="3"/>
        <v>246</v>
      </c>
      <c r="B250" s="135">
        <v>1022996135</v>
      </c>
      <c r="C250" s="136" t="s">
        <v>2066</v>
      </c>
      <c r="D250" s="136" t="s">
        <v>1051</v>
      </c>
      <c r="E250" s="136" t="s">
        <v>29</v>
      </c>
      <c r="F250" s="137">
        <v>1</v>
      </c>
      <c r="G250" s="138">
        <v>53350</v>
      </c>
    </row>
    <row r="251" spans="1:7" s="129" customFormat="1" ht="18" customHeight="1" x14ac:dyDescent="0.35">
      <c r="A251" s="134">
        <f t="shared" si="3"/>
        <v>247</v>
      </c>
      <c r="B251" s="135">
        <v>1081000155</v>
      </c>
      <c r="C251" s="136" t="s">
        <v>2070</v>
      </c>
      <c r="D251" s="136" t="s">
        <v>1119</v>
      </c>
      <c r="E251" s="136" t="s">
        <v>1120</v>
      </c>
      <c r="F251" s="137">
        <v>1</v>
      </c>
      <c r="G251" s="138">
        <v>53350</v>
      </c>
    </row>
    <row r="252" spans="1:7" s="129" customFormat="1" ht="18" customHeight="1" x14ac:dyDescent="0.35">
      <c r="A252" s="134">
        <f t="shared" si="3"/>
        <v>248</v>
      </c>
      <c r="B252" s="135">
        <v>1005425843</v>
      </c>
      <c r="C252" s="136" t="s">
        <v>2073</v>
      </c>
      <c r="D252" s="136" t="s">
        <v>1541</v>
      </c>
      <c r="E252" s="136" t="s">
        <v>1542</v>
      </c>
      <c r="F252" s="137">
        <v>1</v>
      </c>
      <c r="G252" s="138">
        <v>53350</v>
      </c>
    </row>
    <row r="253" spans="1:7" s="129" customFormat="1" ht="18" customHeight="1" x14ac:dyDescent="0.35">
      <c r="A253" s="134">
        <f t="shared" si="3"/>
        <v>249</v>
      </c>
      <c r="B253" s="135">
        <v>1003123508</v>
      </c>
      <c r="C253" s="136" t="s">
        <v>2074</v>
      </c>
      <c r="D253" s="136" t="s">
        <v>1119</v>
      </c>
      <c r="E253" s="136" t="s">
        <v>1120</v>
      </c>
      <c r="F253" s="137">
        <v>1</v>
      </c>
      <c r="G253" s="138">
        <v>53350</v>
      </c>
    </row>
    <row r="254" spans="1:7" s="129" customFormat="1" ht="18" customHeight="1" x14ac:dyDescent="0.35">
      <c r="A254" s="134">
        <v>250</v>
      </c>
      <c r="B254" s="135" t="s">
        <v>2560</v>
      </c>
      <c r="C254" s="135" t="s">
        <v>2560</v>
      </c>
      <c r="D254" s="136" t="s">
        <v>1051</v>
      </c>
      <c r="E254" s="136" t="s">
        <v>29</v>
      </c>
      <c r="F254" s="137">
        <v>36</v>
      </c>
      <c r="G254" s="138">
        <f>F254*53350</f>
        <v>1920600</v>
      </c>
    </row>
    <row r="255" spans="1:7" s="129" customFormat="1" ht="18" customHeight="1" x14ac:dyDescent="0.35">
      <c r="A255" s="140"/>
      <c r="B255" s="141"/>
      <c r="F255" s="142">
        <f>SUM(F5:F254)</f>
        <v>285</v>
      </c>
      <c r="G255" s="143">
        <f>SUM(G5:G254)</f>
        <v>15204750</v>
      </c>
    </row>
    <row r="258" spans="1:7" s="125" customFormat="1" x14ac:dyDescent="0.35">
      <c r="A258" s="120"/>
      <c r="B258" s="144"/>
      <c r="C258" s="121"/>
      <c r="D258" s="120"/>
      <c r="E258" s="120"/>
      <c r="F258" s="123"/>
      <c r="G258" s="124"/>
    </row>
    <row r="260" spans="1:7" s="125" customFormat="1" x14ac:dyDescent="0.35">
      <c r="A260" s="120"/>
      <c r="B260" s="120"/>
      <c r="C260" s="121"/>
      <c r="D260" s="145"/>
      <c r="E260" s="120"/>
      <c r="F260" s="123"/>
      <c r="G260" s="124"/>
    </row>
  </sheetData>
  <sortState xmlns:xlrd2="http://schemas.microsoft.com/office/spreadsheetml/2017/richdata2" ref="B5:E185">
    <sortCondition ref="C5:C185"/>
  </sortState>
  <phoneticPr fontId="35" type="noConversion"/>
  <conditionalFormatting sqref="C7 C159:C221 C13:C140 C142 C242 C247:C251 C253 C255">
    <cfRule type="expression" dxfId="7" priority="74">
      <formula>#REF!&gt;170</formula>
    </cfRule>
  </conditionalFormatting>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9A6E6-413A-4C86-AF9D-246C583A8061}">
  <dimension ref="A3:C64"/>
  <sheetViews>
    <sheetView tabSelected="1" topLeftCell="A4" workbookViewId="0">
      <selection activeCell="E10" sqref="E10"/>
    </sheetView>
  </sheetViews>
  <sheetFormatPr baseColWidth="10" defaultRowHeight="14.5" x14ac:dyDescent="0.35"/>
  <cols>
    <col min="1" max="1" width="38" bestFit="1" customWidth="1"/>
    <col min="2" max="2" width="17.54296875" bestFit="1" customWidth="1"/>
    <col min="3" max="3" width="14.26953125" bestFit="1" customWidth="1"/>
    <col min="4" max="18" width="8.26953125" bestFit="1" customWidth="1"/>
    <col min="19" max="20" width="10.26953125" bestFit="1" customWidth="1"/>
    <col min="21" max="30" width="8.26953125" bestFit="1" customWidth="1"/>
    <col min="31" max="31" width="12" bestFit="1" customWidth="1"/>
  </cols>
  <sheetData>
    <row r="3" spans="1:3" x14ac:dyDescent="0.35">
      <c r="A3" s="77" t="s">
        <v>2558</v>
      </c>
      <c r="B3" t="s">
        <v>2562</v>
      </c>
      <c r="C3" t="s">
        <v>2563</v>
      </c>
    </row>
    <row r="4" spans="1:3" x14ac:dyDescent="0.35">
      <c r="A4" s="119" t="s">
        <v>1170</v>
      </c>
      <c r="B4" s="118">
        <v>4</v>
      </c>
      <c r="C4" s="147">
        <v>213400</v>
      </c>
    </row>
    <row r="5" spans="1:3" x14ac:dyDescent="0.35">
      <c r="A5" s="146" t="s">
        <v>91</v>
      </c>
      <c r="B5" s="118">
        <v>4</v>
      </c>
      <c r="C5" s="147">
        <v>213400</v>
      </c>
    </row>
    <row r="6" spans="1:3" x14ac:dyDescent="0.35">
      <c r="A6" s="119" t="s">
        <v>1076</v>
      </c>
      <c r="B6" s="118">
        <v>8</v>
      </c>
      <c r="C6" s="147">
        <v>426800</v>
      </c>
    </row>
    <row r="7" spans="1:3" x14ac:dyDescent="0.35">
      <c r="A7" s="146" t="s">
        <v>118</v>
      </c>
      <c r="B7" s="118">
        <v>8</v>
      </c>
      <c r="C7" s="147">
        <v>426800</v>
      </c>
    </row>
    <row r="8" spans="1:3" x14ac:dyDescent="0.35">
      <c r="A8" s="119" t="s">
        <v>1146</v>
      </c>
      <c r="B8" s="118">
        <v>2</v>
      </c>
      <c r="C8" s="147">
        <v>106700</v>
      </c>
    </row>
    <row r="9" spans="1:3" x14ac:dyDescent="0.35">
      <c r="A9" s="146" t="s">
        <v>147</v>
      </c>
      <c r="B9" s="118">
        <v>2</v>
      </c>
      <c r="C9" s="147">
        <v>106700</v>
      </c>
    </row>
    <row r="10" spans="1:3" x14ac:dyDescent="0.35">
      <c r="A10" s="119" t="s">
        <v>1059</v>
      </c>
      <c r="B10" s="118">
        <v>26</v>
      </c>
      <c r="C10" s="147">
        <v>1387100</v>
      </c>
    </row>
    <row r="11" spans="1:3" x14ac:dyDescent="0.35">
      <c r="A11" s="146" t="s">
        <v>60</v>
      </c>
      <c r="B11" s="118">
        <v>26</v>
      </c>
      <c r="C11" s="147">
        <v>1387100</v>
      </c>
    </row>
    <row r="12" spans="1:3" x14ac:dyDescent="0.35">
      <c r="A12" s="119" t="s">
        <v>1339</v>
      </c>
      <c r="B12" s="118">
        <v>2</v>
      </c>
      <c r="C12" s="147">
        <v>106700</v>
      </c>
    </row>
    <row r="13" spans="1:3" x14ac:dyDescent="0.35">
      <c r="A13" s="146" t="s">
        <v>317</v>
      </c>
      <c r="B13" s="118">
        <v>2</v>
      </c>
      <c r="C13" s="147">
        <v>106700</v>
      </c>
    </row>
    <row r="14" spans="1:3" x14ac:dyDescent="0.35">
      <c r="A14" s="119" t="s">
        <v>1588</v>
      </c>
      <c r="B14" s="118">
        <v>2</v>
      </c>
      <c r="C14" s="147">
        <v>106700</v>
      </c>
    </row>
    <row r="15" spans="1:3" x14ac:dyDescent="0.35">
      <c r="A15" s="146" t="s">
        <v>1589</v>
      </c>
      <c r="B15" s="118">
        <v>2</v>
      </c>
      <c r="C15" s="147">
        <v>106700</v>
      </c>
    </row>
    <row r="16" spans="1:3" x14ac:dyDescent="0.35">
      <c r="A16" s="119" t="s">
        <v>1593</v>
      </c>
      <c r="B16" s="118">
        <v>2</v>
      </c>
      <c r="C16" s="147">
        <v>106700</v>
      </c>
    </row>
    <row r="17" spans="1:3" x14ac:dyDescent="0.35">
      <c r="A17" s="146" t="s">
        <v>124</v>
      </c>
      <c r="B17" s="118">
        <v>2</v>
      </c>
      <c r="C17" s="147">
        <v>106700</v>
      </c>
    </row>
    <row r="18" spans="1:3" x14ac:dyDescent="0.35">
      <c r="A18" s="119" t="s">
        <v>1051</v>
      </c>
      <c r="B18" s="118">
        <v>140</v>
      </c>
      <c r="C18" s="147">
        <v>7469000</v>
      </c>
    </row>
    <row r="19" spans="1:3" x14ac:dyDescent="0.35">
      <c r="A19" s="146" t="s">
        <v>29</v>
      </c>
      <c r="B19" s="118">
        <v>134</v>
      </c>
      <c r="C19" s="147">
        <v>7148900</v>
      </c>
    </row>
    <row r="20" spans="1:3" x14ac:dyDescent="0.35">
      <c r="A20" s="146" t="s">
        <v>1257</v>
      </c>
      <c r="B20" s="118">
        <v>4</v>
      </c>
      <c r="C20" s="147">
        <v>213400</v>
      </c>
    </row>
    <row r="21" spans="1:3" x14ac:dyDescent="0.35">
      <c r="A21" s="146" t="s">
        <v>1193</v>
      </c>
      <c r="B21" s="118">
        <v>2</v>
      </c>
      <c r="C21" s="147">
        <v>106700</v>
      </c>
    </row>
    <row r="22" spans="1:3" x14ac:dyDescent="0.35">
      <c r="A22" s="119" t="s">
        <v>1688</v>
      </c>
      <c r="B22" s="118">
        <v>1</v>
      </c>
      <c r="C22" s="147">
        <v>53350</v>
      </c>
    </row>
    <row r="23" spans="1:3" x14ac:dyDescent="0.35">
      <c r="A23" s="146" t="s">
        <v>157</v>
      </c>
      <c r="B23" s="118">
        <v>1</v>
      </c>
      <c r="C23" s="147">
        <v>53350</v>
      </c>
    </row>
    <row r="24" spans="1:3" x14ac:dyDescent="0.35">
      <c r="A24" s="119" t="s">
        <v>1105</v>
      </c>
      <c r="B24" s="118">
        <v>23</v>
      </c>
      <c r="C24" s="147">
        <v>1227050</v>
      </c>
    </row>
    <row r="25" spans="1:3" x14ac:dyDescent="0.35">
      <c r="A25" s="146" t="s">
        <v>854</v>
      </c>
      <c r="B25" s="118">
        <v>23</v>
      </c>
      <c r="C25" s="147">
        <v>1227050</v>
      </c>
    </row>
    <row r="26" spans="1:3" x14ac:dyDescent="0.35">
      <c r="A26" s="119" t="s">
        <v>1065</v>
      </c>
      <c r="B26" s="118">
        <v>7</v>
      </c>
      <c r="C26" s="147">
        <v>373450</v>
      </c>
    </row>
    <row r="27" spans="1:3" x14ac:dyDescent="0.35">
      <c r="A27" s="146" t="s">
        <v>1066</v>
      </c>
      <c r="B27" s="118">
        <v>7</v>
      </c>
      <c r="C27" s="147">
        <v>373450</v>
      </c>
    </row>
    <row r="28" spans="1:3" x14ac:dyDescent="0.35">
      <c r="A28" s="119" t="s">
        <v>1898</v>
      </c>
      <c r="B28" s="118">
        <v>3</v>
      </c>
      <c r="C28" s="147">
        <v>160050</v>
      </c>
    </row>
    <row r="29" spans="1:3" x14ac:dyDescent="0.35">
      <c r="A29" s="146" t="s">
        <v>1899</v>
      </c>
      <c r="B29" s="118">
        <v>3</v>
      </c>
      <c r="C29" s="147">
        <v>160050</v>
      </c>
    </row>
    <row r="30" spans="1:3" x14ac:dyDescent="0.35">
      <c r="A30" s="119" t="s">
        <v>1157</v>
      </c>
      <c r="B30" s="118">
        <v>3</v>
      </c>
      <c r="C30" s="147">
        <v>160050</v>
      </c>
    </row>
    <row r="31" spans="1:3" x14ac:dyDescent="0.35">
      <c r="A31" s="146" t="s">
        <v>1158</v>
      </c>
      <c r="B31" s="118">
        <v>3</v>
      </c>
      <c r="C31" s="147">
        <v>160050</v>
      </c>
    </row>
    <row r="32" spans="1:3" x14ac:dyDescent="0.35">
      <c r="A32" s="119" t="s">
        <v>1224</v>
      </c>
      <c r="B32" s="118">
        <v>4</v>
      </c>
      <c r="C32" s="147">
        <v>213400</v>
      </c>
    </row>
    <row r="33" spans="1:3" x14ac:dyDescent="0.35">
      <c r="A33" s="146" t="s">
        <v>197</v>
      </c>
      <c r="B33" s="118">
        <v>4</v>
      </c>
      <c r="C33" s="147">
        <v>213400</v>
      </c>
    </row>
    <row r="34" spans="1:3" x14ac:dyDescent="0.35">
      <c r="A34" s="119" t="s">
        <v>1375</v>
      </c>
      <c r="B34" s="118">
        <v>2</v>
      </c>
      <c r="C34" s="147">
        <v>106700</v>
      </c>
    </row>
    <row r="35" spans="1:3" x14ac:dyDescent="0.35">
      <c r="A35" s="146" t="s">
        <v>1376</v>
      </c>
      <c r="B35" s="118">
        <v>2</v>
      </c>
      <c r="C35" s="147">
        <v>106700</v>
      </c>
    </row>
    <row r="36" spans="1:3" x14ac:dyDescent="0.35">
      <c r="A36" s="119" t="s">
        <v>1778</v>
      </c>
      <c r="B36" s="118">
        <v>1</v>
      </c>
      <c r="C36" s="147">
        <v>53350</v>
      </c>
    </row>
    <row r="37" spans="1:3" x14ac:dyDescent="0.35">
      <c r="A37" s="146" t="s">
        <v>1779</v>
      </c>
      <c r="B37" s="118">
        <v>1</v>
      </c>
      <c r="C37" s="147">
        <v>53350</v>
      </c>
    </row>
    <row r="38" spans="1:3" x14ac:dyDescent="0.35">
      <c r="A38" s="119" t="s">
        <v>1405</v>
      </c>
      <c r="B38" s="118">
        <v>1</v>
      </c>
      <c r="C38" s="147">
        <v>53350</v>
      </c>
    </row>
    <row r="39" spans="1:3" x14ac:dyDescent="0.35">
      <c r="A39" s="146" t="s">
        <v>1406</v>
      </c>
      <c r="B39" s="118">
        <v>1</v>
      </c>
      <c r="C39" s="147">
        <v>53350</v>
      </c>
    </row>
    <row r="40" spans="1:3" x14ac:dyDescent="0.35">
      <c r="A40" s="119" t="s">
        <v>1119</v>
      </c>
      <c r="B40" s="118">
        <v>12</v>
      </c>
      <c r="C40" s="147">
        <v>640200</v>
      </c>
    </row>
    <row r="41" spans="1:3" x14ac:dyDescent="0.35">
      <c r="A41" s="146" t="s">
        <v>1120</v>
      </c>
      <c r="B41" s="118">
        <v>12</v>
      </c>
      <c r="C41" s="147">
        <v>640200</v>
      </c>
    </row>
    <row r="42" spans="1:3" x14ac:dyDescent="0.35">
      <c r="A42" s="119" t="s">
        <v>1352</v>
      </c>
      <c r="B42" s="118">
        <v>3</v>
      </c>
      <c r="C42" s="147">
        <v>160050</v>
      </c>
    </row>
    <row r="43" spans="1:3" x14ac:dyDescent="0.35">
      <c r="A43" s="146" t="s">
        <v>1353</v>
      </c>
      <c r="B43" s="118">
        <v>3</v>
      </c>
      <c r="C43" s="147">
        <v>160050</v>
      </c>
    </row>
    <row r="44" spans="1:3" x14ac:dyDescent="0.35">
      <c r="A44" s="119" t="s">
        <v>1541</v>
      </c>
      <c r="B44" s="118">
        <v>7</v>
      </c>
      <c r="C44" s="147">
        <v>373450</v>
      </c>
    </row>
    <row r="45" spans="1:3" x14ac:dyDescent="0.35">
      <c r="A45" s="146" t="s">
        <v>1542</v>
      </c>
      <c r="B45" s="118">
        <v>7</v>
      </c>
      <c r="C45" s="147">
        <v>373450</v>
      </c>
    </row>
    <row r="46" spans="1:3" x14ac:dyDescent="0.35">
      <c r="A46" s="119" t="s">
        <v>1229</v>
      </c>
      <c r="B46" s="118">
        <v>1</v>
      </c>
      <c r="C46" s="147">
        <v>53350</v>
      </c>
    </row>
    <row r="47" spans="1:3" x14ac:dyDescent="0.35">
      <c r="A47" s="146" t="s">
        <v>1230</v>
      </c>
      <c r="B47" s="118">
        <v>1</v>
      </c>
      <c r="C47" s="147">
        <v>53350</v>
      </c>
    </row>
    <row r="48" spans="1:3" x14ac:dyDescent="0.35">
      <c r="A48" s="119" t="s">
        <v>1658</v>
      </c>
      <c r="B48" s="118">
        <v>1</v>
      </c>
      <c r="C48" s="147">
        <v>53350</v>
      </c>
    </row>
    <row r="49" spans="1:3" x14ac:dyDescent="0.35">
      <c r="A49" s="146" t="s">
        <v>1659</v>
      </c>
      <c r="B49" s="118">
        <v>1</v>
      </c>
      <c r="C49" s="147">
        <v>53350</v>
      </c>
    </row>
    <row r="50" spans="1:3" x14ac:dyDescent="0.35">
      <c r="A50" s="119" t="s">
        <v>1370</v>
      </c>
      <c r="B50" s="118">
        <v>1</v>
      </c>
      <c r="C50" s="147">
        <v>53350</v>
      </c>
    </row>
    <row r="51" spans="1:3" x14ac:dyDescent="0.35">
      <c r="A51" s="146" t="s">
        <v>321</v>
      </c>
      <c r="B51" s="118">
        <v>1</v>
      </c>
      <c r="C51" s="147">
        <v>53350</v>
      </c>
    </row>
    <row r="52" spans="1:3" x14ac:dyDescent="0.35">
      <c r="A52" s="119" t="s">
        <v>1140</v>
      </c>
      <c r="B52" s="118">
        <v>6</v>
      </c>
      <c r="C52" s="147">
        <v>320100</v>
      </c>
    </row>
    <row r="53" spans="1:3" x14ac:dyDescent="0.35">
      <c r="A53" s="146" t="s">
        <v>48</v>
      </c>
      <c r="B53" s="118">
        <v>6</v>
      </c>
      <c r="C53" s="147">
        <v>320100</v>
      </c>
    </row>
    <row r="54" spans="1:3" x14ac:dyDescent="0.35">
      <c r="A54" s="119" t="s">
        <v>1088</v>
      </c>
      <c r="B54" s="118">
        <v>7</v>
      </c>
      <c r="C54" s="147">
        <v>373450</v>
      </c>
    </row>
    <row r="55" spans="1:3" x14ac:dyDescent="0.35">
      <c r="A55" s="146" t="s">
        <v>175</v>
      </c>
      <c r="B55" s="118">
        <v>7</v>
      </c>
      <c r="C55" s="147">
        <v>373450</v>
      </c>
    </row>
    <row r="56" spans="1:3" x14ac:dyDescent="0.35">
      <c r="A56" s="119" t="s">
        <v>1203</v>
      </c>
      <c r="B56" s="118">
        <v>9</v>
      </c>
      <c r="C56" s="147">
        <v>480150</v>
      </c>
    </row>
    <row r="57" spans="1:3" x14ac:dyDescent="0.35">
      <c r="A57" s="146" t="s">
        <v>68</v>
      </c>
      <c r="B57" s="118">
        <v>9</v>
      </c>
      <c r="C57" s="147">
        <v>480150</v>
      </c>
    </row>
    <row r="58" spans="1:3" x14ac:dyDescent="0.35">
      <c r="A58" s="119" t="s">
        <v>1082</v>
      </c>
      <c r="B58" s="118">
        <v>1</v>
      </c>
      <c r="C58" s="147">
        <v>53350</v>
      </c>
    </row>
    <row r="59" spans="1:3" x14ac:dyDescent="0.35">
      <c r="A59" s="146" t="s">
        <v>376</v>
      </c>
      <c r="B59" s="118">
        <v>1</v>
      </c>
      <c r="C59" s="147">
        <v>53350</v>
      </c>
    </row>
    <row r="60" spans="1:3" x14ac:dyDescent="0.35">
      <c r="A60" s="119" t="s">
        <v>1770</v>
      </c>
      <c r="B60" s="118">
        <v>1</v>
      </c>
      <c r="C60" s="147">
        <v>53350</v>
      </c>
    </row>
    <row r="61" spans="1:3" x14ac:dyDescent="0.35">
      <c r="A61" s="146" t="s">
        <v>1771</v>
      </c>
      <c r="B61" s="118">
        <v>1</v>
      </c>
      <c r="C61" s="147">
        <v>53350</v>
      </c>
    </row>
    <row r="62" spans="1:3" x14ac:dyDescent="0.35">
      <c r="A62" s="119" t="s">
        <v>1240</v>
      </c>
      <c r="B62" s="118">
        <v>5</v>
      </c>
      <c r="C62" s="147">
        <v>266750</v>
      </c>
    </row>
    <row r="63" spans="1:3" x14ac:dyDescent="0.35">
      <c r="A63" s="146" t="s">
        <v>1241</v>
      </c>
      <c r="B63" s="118">
        <v>5</v>
      </c>
      <c r="C63" s="147">
        <v>266750</v>
      </c>
    </row>
    <row r="64" spans="1:3" x14ac:dyDescent="0.35">
      <c r="A64" s="119" t="s">
        <v>2076</v>
      </c>
      <c r="B64" s="118">
        <v>285</v>
      </c>
      <c r="C64" s="147">
        <v>15204750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4C7E6-D9A6-45E8-808B-319F5DE7F38F}">
  <dimension ref="A1:AQ271"/>
  <sheetViews>
    <sheetView showGridLines="0" zoomScale="70" zoomScaleNormal="70" workbookViewId="0">
      <pane xSplit="4" ySplit="4" topLeftCell="E214" activePane="bottomRight" state="frozen"/>
      <selection pane="topRight" activeCell="E1" sqref="E1"/>
      <selection pane="bottomLeft" activeCell="A5" sqref="A5"/>
      <selection pane="bottomRight" activeCell="M4" sqref="M4"/>
    </sheetView>
  </sheetViews>
  <sheetFormatPr baseColWidth="10" defaultColWidth="11.453125" defaultRowHeight="14.5" x14ac:dyDescent="0.35"/>
  <cols>
    <col min="1" max="1" width="6.54296875" style="1" customWidth="1"/>
    <col min="2" max="2" width="20.54296875" style="1" customWidth="1"/>
    <col min="3" max="3" width="22.54296875" style="1" customWidth="1"/>
    <col min="4" max="4" width="48.54296875" style="82" bestFit="1" customWidth="1"/>
    <col min="5" max="5" width="9.26953125" style="4" customWidth="1"/>
    <col min="6" max="6" width="45.26953125" style="4" customWidth="1"/>
    <col min="7" max="7" width="25.54296875" style="1" customWidth="1"/>
    <col min="8" max="8" width="14.1796875" style="1" customWidth="1"/>
    <col min="9" max="9" width="16.81640625" style="1" customWidth="1"/>
    <col min="10" max="10" width="17.54296875" style="1" customWidth="1"/>
    <col min="11" max="11" width="32.26953125" style="1" customWidth="1"/>
    <col min="12" max="12" width="17.1796875" style="2" customWidth="1"/>
    <col min="13" max="13" width="16.1796875" style="1" customWidth="1"/>
    <col min="14" max="14" width="35.1796875" style="1" customWidth="1"/>
    <col min="15" max="15" width="32.1796875" style="1" customWidth="1"/>
    <col min="16" max="16" width="48.1796875" style="1" customWidth="1"/>
    <col min="17" max="17" width="16.453125" style="5" customWidth="1"/>
    <col min="18" max="18" width="25" style="33" customWidth="1"/>
    <col min="19" max="19" width="28.1796875" style="1" customWidth="1"/>
    <col min="20" max="20" width="17.81640625" style="2" customWidth="1"/>
    <col min="21" max="21" width="31.7265625" style="1" customWidth="1"/>
    <col min="22" max="22" width="15.26953125" style="1" customWidth="1"/>
    <col min="23" max="23" width="13.1796875" style="43" customWidth="1"/>
    <col min="24" max="24" width="13.54296875" style="1" customWidth="1"/>
    <col min="25" max="25" width="15.26953125" customWidth="1"/>
    <col min="26" max="26" width="53.7265625" style="15" bestFit="1" customWidth="1"/>
    <col min="27" max="27" width="10.54296875" style="92" customWidth="1"/>
    <col min="28" max="29" width="10.54296875" style="15" customWidth="1"/>
    <col min="30" max="30" width="13.7265625" bestFit="1" customWidth="1"/>
    <col min="31" max="31" width="15.1796875" style="1" customWidth="1"/>
    <col min="32" max="32" width="17.81640625" style="15" bestFit="1" customWidth="1"/>
    <col min="33" max="33" width="11.453125" style="15"/>
    <col min="34" max="34" width="38.81640625" style="15" bestFit="1" customWidth="1"/>
    <col min="35" max="35" width="14.26953125" style="15" bestFit="1" customWidth="1"/>
    <col min="36" max="36" width="17.453125" style="75" bestFit="1" customWidth="1"/>
    <col min="37" max="37" width="11.453125" style="15"/>
    <col min="38" max="38" width="11.453125" style="80"/>
    <col min="39" max="42" width="11.453125" style="15"/>
    <col min="43" max="43" width="11.54296875" style="15" customWidth="1"/>
    <col min="44" max="16384" width="11.453125" style="15"/>
  </cols>
  <sheetData>
    <row r="1" spans="1:40" ht="18.75" customHeight="1" x14ac:dyDescent="0.35">
      <c r="K1" s="2"/>
    </row>
    <row r="2" spans="1:40" ht="24" customHeight="1" x14ac:dyDescent="0.35">
      <c r="A2" s="3"/>
      <c r="B2" s="78" t="s">
        <v>0</v>
      </c>
      <c r="E2" s="17"/>
      <c r="I2" s="2"/>
      <c r="J2" s="29"/>
      <c r="K2" s="2"/>
      <c r="L2" s="2">
        <f ca="1">+IF((L3-L5)&gt;40,2,"nada")</f>
        <v>2</v>
      </c>
      <c r="M2" s="29"/>
      <c r="O2" s="2"/>
    </row>
    <row r="3" spans="1:40" ht="19.5" customHeight="1" thickBot="1" x14ac:dyDescent="0.4">
      <c r="A3"/>
      <c r="B3"/>
      <c r="C3"/>
      <c r="D3" s="72"/>
      <c r="E3" s="7"/>
      <c r="F3"/>
      <c r="G3"/>
      <c r="H3"/>
      <c r="I3"/>
      <c r="J3"/>
      <c r="K3" s="2"/>
      <c r="L3" s="10">
        <f ca="1">+TODAY()</f>
        <v>45702</v>
      </c>
      <c r="M3" s="8"/>
      <c r="N3"/>
      <c r="O3"/>
      <c r="P3"/>
      <c r="Q3"/>
      <c r="R3" s="34"/>
      <c r="S3"/>
      <c r="T3"/>
      <c r="U3"/>
      <c r="V3"/>
      <c r="W3" s="44"/>
      <c r="X3" s="10">
        <f ca="1">+TODAY()</f>
        <v>45702</v>
      </c>
      <c r="AE3"/>
    </row>
    <row r="4" spans="1:40" s="22" customFormat="1" ht="25.5" customHeight="1" thickTop="1" thickBot="1" x14ac:dyDescent="0.4">
      <c r="A4" s="21" t="s">
        <v>1</v>
      </c>
      <c r="B4" s="21" t="s">
        <v>2</v>
      </c>
      <c r="C4" s="21" t="s">
        <v>3</v>
      </c>
      <c r="D4" s="21" t="s">
        <v>4</v>
      </c>
      <c r="E4" s="21" t="s">
        <v>5</v>
      </c>
      <c r="F4" s="21" t="s">
        <v>6</v>
      </c>
      <c r="G4" s="21" t="s">
        <v>1047</v>
      </c>
      <c r="H4" s="21" t="s">
        <v>8</v>
      </c>
      <c r="I4" s="21" t="s">
        <v>9</v>
      </c>
      <c r="J4" s="21" t="s">
        <v>10</v>
      </c>
      <c r="K4" s="21" t="s">
        <v>11</v>
      </c>
      <c r="L4" s="21" t="s">
        <v>12</v>
      </c>
      <c r="M4" s="21" t="s">
        <v>13</v>
      </c>
      <c r="N4" s="21" t="s">
        <v>14</v>
      </c>
      <c r="O4" s="21" t="s">
        <v>15</v>
      </c>
      <c r="P4" s="21" t="s">
        <v>16</v>
      </c>
      <c r="Q4" s="21" t="s">
        <v>17</v>
      </c>
      <c r="R4" s="21" t="s">
        <v>18</v>
      </c>
      <c r="S4" s="21" t="s">
        <v>19</v>
      </c>
      <c r="T4" s="21" t="s">
        <v>20</v>
      </c>
      <c r="U4" s="21" t="s">
        <v>21</v>
      </c>
      <c r="V4" s="21" t="s">
        <v>22</v>
      </c>
      <c r="W4" s="21" t="s">
        <v>23</v>
      </c>
      <c r="X4" s="21" t="s">
        <v>24</v>
      </c>
      <c r="Y4" s="73" t="s">
        <v>1048</v>
      </c>
      <c r="Z4" s="74" t="s">
        <v>1049</v>
      </c>
      <c r="AA4" s="93"/>
      <c r="AD4" s="73" t="s">
        <v>1048</v>
      </c>
      <c r="AE4" s="21" t="s">
        <v>10</v>
      </c>
      <c r="AF4" s="21" t="s">
        <v>2</v>
      </c>
      <c r="AH4" s="21" t="s">
        <v>1050</v>
      </c>
      <c r="AJ4" s="76">
        <f ca="1">+TODAY()</f>
        <v>45702</v>
      </c>
      <c r="AL4" s="81" t="s">
        <v>9</v>
      </c>
    </row>
    <row r="5" spans="1:40" s="71" customFormat="1" ht="18" customHeight="1" thickTop="1" x14ac:dyDescent="0.35">
      <c r="A5" s="79">
        <v>1</v>
      </c>
      <c r="B5" s="68">
        <v>1119838815</v>
      </c>
      <c r="C5" s="23" t="s">
        <v>25</v>
      </c>
      <c r="D5" s="23" t="s">
        <v>26</v>
      </c>
      <c r="E5" s="69" t="s">
        <v>27</v>
      </c>
      <c r="F5" s="23" t="s">
        <v>28</v>
      </c>
      <c r="G5" s="23" t="e" vm="1">
        <v>#VALUE!</v>
      </c>
      <c r="H5" s="23">
        <v>3173276286</v>
      </c>
      <c r="I5" s="70">
        <v>34070</v>
      </c>
      <c r="J5" s="23" t="s">
        <v>1051</v>
      </c>
      <c r="K5" s="23" t="s">
        <v>29</v>
      </c>
      <c r="L5" s="70">
        <v>42982</v>
      </c>
      <c r="M5" s="79">
        <v>3035800</v>
      </c>
      <c r="N5" s="23" t="s">
        <v>30</v>
      </c>
      <c r="O5" s="23" t="s">
        <v>31</v>
      </c>
      <c r="P5" s="23" t="s">
        <v>32</v>
      </c>
      <c r="Q5" s="23" t="s">
        <v>1052</v>
      </c>
      <c r="R5" s="23" t="s">
        <v>1053</v>
      </c>
      <c r="S5" s="23" t="s">
        <v>33</v>
      </c>
      <c r="T5" s="70" t="s">
        <v>1054</v>
      </c>
      <c r="U5" s="23" t="s">
        <v>35</v>
      </c>
      <c r="V5" s="23">
        <v>6.96</v>
      </c>
      <c r="W5" s="84" t="s">
        <v>1055</v>
      </c>
      <c r="X5" s="23"/>
      <c r="Y5" s="23" t="s">
        <v>1056</v>
      </c>
      <c r="Z5" s="23" t="s">
        <v>26</v>
      </c>
      <c r="AA5" s="94" t="e">
        <f>+VLOOKUP(B5,[1]Reporte_Empleados!$A:$I,12,0)</f>
        <v>#REF!</v>
      </c>
      <c r="AD5" s="87" t="str">
        <f t="shared" ref="AD5:AD36" si="0">+"CO"&amp;MID(Y5,7,4)</f>
        <v>CO0001</v>
      </c>
      <c r="AE5" s="23" t="str">
        <f t="shared" ref="AE5:AE36" si="1">+J5</f>
        <v>CO_1634</v>
      </c>
      <c r="AF5" s="68">
        <f t="shared" ref="AF5:AF36" si="2">+B5</f>
        <v>1119838815</v>
      </c>
      <c r="AH5" s="71" t="s">
        <v>1057</v>
      </c>
      <c r="AI5" s="71" t="s">
        <v>1058</v>
      </c>
      <c r="AJ5" s="88">
        <f t="shared" ref="AJ5:AJ36" ca="1" si="3">+DAYS360(I5,$AJ$4)/360</f>
        <v>31.841666666666665</v>
      </c>
      <c r="AL5" s="89" t="str">
        <f t="shared" ref="AL5:AL36" si="4">+TEXT(I5,"dd")</f>
        <v>11</v>
      </c>
      <c r="AM5" s="71" t="str">
        <f t="shared" ref="AM5:AM36" si="5">+TEXT(I5,"mm")</f>
        <v>04</v>
      </c>
      <c r="AN5" s="71" t="str">
        <f t="shared" ref="AN5:AN36" si="6">+TEXT(I5,"yyyy")</f>
        <v>1993</v>
      </c>
    </row>
    <row r="6" spans="1:40" s="71" customFormat="1" ht="18" customHeight="1" x14ac:dyDescent="0.35">
      <c r="A6" s="79">
        <f>+A5+1</f>
        <v>2</v>
      </c>
      <c r="B6" s="68">
        <v>16280800</v>
      </c>
      <c r="C6" s="23" t="s">
        <v>57</v>
      </c>
      <c r="D6" s="23" t="s">
        <v>58</v>
      </c>
      <c r="E6" s="69" t="s">
        <v>27</v>
      </c>
      <c r="F6" s="23" t="s">
        <v>59</v>
      </c>
      <c r="G6" s="23" t="e" vm="2">
        <v>#VALUE!</v>
      </c>
      <c r="H6" s="23">
        <v>3206262253</v>
      </c>
      <c r="I6" s="70">
        <v>24522</v>
      </c>
      <c r="J6" s="23" t="s">
        <v>1059</v>
      </c>
      <c r="K6" s="23" t="s">
        <v>60</v>
      </c>
      <c r="L6" s="70">
        <v>41944</v>
      </c>
      <c r="M6" s="79">
        <v>1628300</v>
      </c>
      <c r="N6" s="23" t="s">
        <v>168</v>
      </c>
      <c r="O6" s="23" t="s">
        <v>62</v>
      </c>
      <c r="P6" s="23" t="s">
        <v>63</v>
      </c>
      <c r="Q6" s="23" t="s">
        <v>685</v>
      </c>
      <c r="R6" s="23" t="s">
        <v>690</v>
      </c>
      <c r="S6" s="23" t="s">
        <v>64</v>
      </c>
      <c r="T6" s="70" t="s">
        <v>1054</v>
      </c>
      <c r="U6" s="23" t="s">
        <v>78</v>
      </c>
      <c r="V6" s="23">
        <v>6.96</v>
      </c>
      <c r="W6" s="84" t="s">
        <v>924</v>
      </c>
      <c r="X6" s="23"/>
      <c r="Y6" s="23" t="s">
        <v>1060</v>
      </c>
      <c r="Z6" s="23" t="s">
        <v>58</v>
      </c>
      <c r="AA6" s="94"/>
      <c r="AD6" s="87" t="str">
        <f t="shared" si="0"/>
        <v>CO0003</v>
      </c>
      <c r="AE6" s="23" t="str">
        <f t="shared" si="1"/>
        <v>CO_1624</v>
      </c>
      <c r="AF6" s="68">
        <f t="shared" si="2"/>
        <v>16280800</v>
      </c>
      <c r="AH6" s="71" t="s">
        <v>1061</v>
      </c>
      <c r="AI6" s="71" t="s">
        <v>1062</v>
      </c>
      <c r="AJ6" s="88">
        <f t="shared" ca="1" si="3"/>
        <v>57.986111111111114</v>
      </c>
      <c r="AL6" s="89" t="str">
        <f t="shared" si="4"/>
        <v>19</v>
      </c>
      <c r="AM6" s="71" t="str">
        <f t="shared" si="5"/>
        <v>02</v>
      </c>
      <c r="AN6" s="71" t="str">
        <f t="shared" si="6"/>
        <v>1967</v>
      </c>
    </row>
    <row r="7" spans="1:40" s="71" customFormat="1" ht="18" customHeight="1" x14ac:dyDescent="0.35">
      <c r="A7" s="79">
        <f t="shared" ref="A7:A70" si="7">+A6+1</f>
        <v>3</v>
      </c>
      <c r="B7" s="68">
        <v>1143264534</v>
      </c>
      <c r="C7" s="23" t="s">
        <v>52</v>
      </c>
      <c r="D7" s="23" t="s">
        <v>1063</v>
      </c>
      <c r="E7" s="69" t="s">
        <v>27</v>
      </c>
      <c r="F7" s="23" t="s">
        <v>1064</v>
      </c>
      <c r="G7" s="23" t="e" vm="3">
        <v>#VALUE!</v>
      </c>
      <c r="H7" s="23">
        <v>3013217129</v>
      </c>
      <c r="I7" s="70">
        <v>35699</v>
      </c>
      <c r="J7" s="23" t="s">
        <v>1065</v>
      </c>
      <c r="K7" s="23" t="s">
        <v>1066</v>
      </c>
      <c r="L7" s="70">
        <v>44256</v>
      </c>
      <c r="M7" s="79">
        <v>1571100</v>
      </c>
      <c r="N7" s="23" t="s">
        <v>30</v>
      </c>
      <c r="O7" s="23" t="s">
        <v>31</v>
      </c>
      <c r="P7" s="23" t="s">
        <v>204</v>
      </c>
      <c r="Q7" s="23" t="s">
        <v>1052</v>
      </c>
      <c r="R7" s="23" t="s">
        <v>1067</v>
      </c>
      <c r="S7" s="23" t="s">
        <v>51</v>
      </c>
      <c r="T7" s="70" t="s">
        <v>1054</v>
      </c>
      <c r="U7" s="23" t="s">
        <v>35</v>
      </c>
      <c r="V7" s="23">
        <v>6.96</v>
      </c>
      <c r="W7" s="84" t="s">
        <v>924</v>
      </c>
      <c r="X7" s="23"/>
      <c r="Y7" s="23" t="s">
        <v>1068</v>
      </c>
      <c r="Z7" s="23" t="s">
        <v>1063</v>
      </c>
      <c r="AA7" s="94"/>
      <c r="AD7" s="87" t="str">
        <f t="shared" si="0"/>
        <v>CO0266</v>
      </c>
      <c r="AE7" s="23" t="str">
        <f t="shared" si="1"/>
        <v>CO_1640</v>
      </c>
      <c r="AF7" s="68">
        <f t="shared" si="2"/>
        <v>1143264534</v>
      </c>
      <c r="AH7" s="90" t="s">
        <v>1069</v>
      </c>
      <c r="AI7" s="71" t="s">
        <v>1058</v>
      </c>
      <c r="AJ7" s="88">
        <f t="shared" ca="1" si="3"/>
        <v>27.383333333333333</v>
      </c>
      <c r="AL7" s="89" t="str">
        <f t="shared" si="4"/>
        <v>26</v>
      </c>
      <c r="AM7" s="71" t="str">
        <f t="shared" si="5"/>
        <v>09</v>
      </c>
      <c r="AN7" s="71" t="str">
        <f t="shared" si="6"/>
        <v>1997</v>
      </c>
    </row>
    <row r="8" spans="1:40" s="71" customFormat="1" ht="18" customHeight="1" x14ac:dyDescent="0.35">
      <c r="A8" s="79">
        <f t="shared" si="7"/>
        <v>4</v>
      </c>
      <c r="B8" s="68">
        <v>80849983</v>
      </c>
      <c r="C8" s="23" t="s">
        <v>79</v>
      </c>
      <c r="D8" s="23" t="s">
        <v>80</v>
      </c>
      <c r="E8" s="69" t="s">
        <v>27</v>
      </c>
      <c r="F8" s="23" t="s">
        <v>1070</v>
      </c>
      <c r="G8" s="23" t="e" vm="3">
        <v>#VALUE!</v>
      </c>
      <c r="H8" s="23">
        <v>3163420671</v>
      </c>
      <c r="I8" s="70">
        <v>30862</v>
      </c>
      <c r="J8" s="23" t="s">
        <v>1051</v>
      </c>
      <c r="K8" s="23" t="s">
        <v>29</v>
      </c>
      <c r="L8" s="70">
        <v>40345</v>
      </c>
      <c r="M8" s="79">
        <v>8682300</v>
      </c>
      <c r="N8" s="23" t="s">
        <v>69</v>
      </c>
      <c r="O8" s="23" t="s">
        <v>62</v>
      </c>
      <c r="P8" s="23" t="s">
        <v>76</v>
      </c>
      <c r="Q8" s="23" t="s">
        <v>1052</v>
      </c>
      <c r="R8" s="23" t="s">
        <v>1071</v>
      </c>
      <c r="S8" s="23" t="s">
        <v>51</v>
      </c>
      <c r="T8" s="70" t="s">
        <v>1054</v>
      </c>
      <c r="U8" s="23" t="s">
        <v>78</v>
      </c>
      <c r="V8" s="23">
        <v>6.96</v>
      </c>
      <c r="W8" s="84" t="s">
        <v>924</v>
      </c>
      <c r="X8" s="23"/>
      <c r="Y8" s="23" t="s">
        <v>1072</v>
      </c>
      <c r="Z8" s="23" t="s">
        <v>80</v>
      </c>
      <c r="AA8" s="94"/>
      <c r="AD8" s="87" t="str">
        <f t="shared" si="0"/>
        <v>CO0005</v>
      </c>
      <c r="AE8" s="23" t="str">
        <f t="shared" si="1"/>
        <v>CO_1634</v>
      </c>
      <c r="AF8" s="68">
        <f t="shared" si="2"/>
        <v>80849983</v>
      </c>
      <c r="AH8" s="71" t="s">
        <v>1073</v>
      </c>
      <c r="AI8" s="71" t="s">
        <v>1058</v>
      </c>
      <c r="AJ8" s="88">
        <f t="shared" ca="1" si="3"/>
        <v>40.625</v>
      </c>
      <c r="AL8" s="89" t="str">
        <f t="shared" si="4"/>
        <v>29</v>
      </c>
      <c r="AM8" s="71" t="str">
        <f t="shared" si="5"/>
        <v>06</v>
      </c>
      <c r="AN8" s="71" t="str">
        <f t="shared" si="6"/>
        <v>1984</v>
      </c>
    </row>
    <row r="9" spans="1:40" s="71" customFormat="1" ht="18" customHeight="1" x14ac:dyDescent="0.35">
      <c r="A9" s="79">
        <f t="shared" si="7"/>
        <v>5</v>
      </c>
      <c r="B9" s="68">
        <v>1120740006</v>
      </c>
      <c r="C9" s="23" t="s">
        <v>86</v>
      </c>
      <c r="D9" s="23" t="s">
        <v>1074</v>
      </c>
      <c r="E9" s="69" t="s">
        <v>27</v>
      </c>
      <c r="F9" s="23" t="s">
        <v>1075</v>
      </c>
      <c r="G9" s="23" t="e" vm="4">
        <v>#VALUE!</v>
      </c>
      <c r="H9" s="23">
        <v>3106548158</v>
      </c>
      <c r="I9" s="70">
        <v>27339</v>
      </c>
      <c r="J9" s="23" t="s">
        <v>1076</v>
      </c>
      <c r="K9" s="23" t="s">
        <v>118</v>
      </c>
      <c r="L9" s="70">
        <v>45099</v>
      </c>
      <c r="M9" s="79">
        <v>3264200</v>
      </c>
      <c r="N9" s="23" t="s">
        <v>49</v>
      </c>
      <c r="O9" s="23" t="s">
        <v>100</v>
      </c>
      <c r="P9" s="23" t="s">
        <v>638</v>
      </c>
      <c r="Q9" s="23" t="s">
        <v>1052</v>
      </c>
      <c r="R9" s="83" t="s">
        <v>1077</v>
      </c>
      <c r="S9" s="23" t="s">
        <v>77</v>
      </c>
      <c r="T9" s="70" t="s">
        <v>1078</v>
      </c>
      <c r="U9" s="23" t="s">
        <v>35</v>
      </c>
      <c r="V9" s="23">
        <v>6.96</v>
      </c>
      <c r="W9" s="84" t="s">
        <v>924</v>
      </c>
      <c r="X9" s="23"/>
      <c r="Y9" s="23" t="s">
        <v>1079</v>
      </c>
      <c r="Z9" s="23" t="s">
        <v>1074</v>
      </c>
      <c r="AA9" s="94"/>
      <c r="AD9" s="87" t="str">
        <f t="shared" si="0"/>
        <v>CO0362</v>
      </c>
      <c r="AE9" s="23" t="str">
        <f t="shared" si="1"/>
        <v>CO_1618</v>
      </c>
      <c r="AF9" s="68">
        <f t="shared" si="2"/>
        <v>1120740006</v>
      </c>
      <c r="AH9" s="71" t="s">
        <v>1080</v>
      </c>
      <c r="AI9" s="71" t="s">
        <v>1058</v>
      </c>
      <c r="AJ9" s="88">
        <f t="shared" ca="1" si="3"/>
        <v>50.272222222222226</v>
      </c>
      <c r="AL9" s="89" t="str">
        <f t="shared" si="4"/>
        <v>06</v>
      </c>
      <c r="AM9" s="71" t="str">
        <f t="shared" si="5"/>
        <v>11</v>
      </c>
      <c r="AN9" s="71" t="str">
        <f t="shared" si="6"/>
        <v>1974</v>
      </c>
    </row>
    <row r="10" spans="1:40" s="71" customFormat="1" ht="18" customHeight="1" x14ac:dyDescent="0.35">
      <c r="A10" s="79">
        <f t="shared" si="7"/>
        <v>6</v>
      </c>
      <c r="B10" s="68">
        <v>1065601898</v>
      </c>
      <c r="C10" s="23" t="s">
        <v>74</v>
      </c>
      <c r="D10" s="23" t="s">
        <v>89</v>
      </c>
      <c r="E10" s="69" t="s">
        <v>27</v>
      </c>
      <c r="F10" s="23" t="s">
        <v>1081</v>
      </c>
      <c r="G10" s="23" t="e" vm="4">
        <v>#VALUE!</v>
      </c>
      <c r="H10" s="23">
        <v>320516646</v>
      </c>
      <c r="I10" s="70">
        <v>32529</v>
      </c>
      <c r="J10" s="23" t="s">
        <v>1082</v>
      </c>
      <c r="K10" s="23" t="s">
        <v>376</v>
      </c>
      <c r="L10" s="70">
        <v>41640</v>
      </c>
      <c r="M10" s="79">
        <v>14113000</v>
      </c>
      <c r="N10" s="23" t="s">
        <v>69</v>
      </c>
      <c r="O10" s="23" t="s">
        <v>31</v>
      </c>
      <c r="P10" s="23" t="s">
        <v>410</v>
      </c>
      <c r="Q10" s="23" t="s">
        <v>1052</v>
      </c>
      <c r="R10" s="23" t="s">
        <v>1083</v>
      </c>
      <c r="S10" s="23" t="s">
        <v>77</v>
      </c>
      <c r="T10" s="70" t="s">
        <v>1054</v>
      </c>
      <c r="U10" s="23" t="s">
        <v>35</v>
      </c>
      <c r="V10" s="23">
        <v>6.96</v>
      </c>
      <c r="W10" s="84" t="s">
        <v>924</v>
      </c>
      <c r="X10" s="23"/>
      <c r="Y10" s="23" t="s">
        <v>1084</v>
      </c>
      <c r="Z10" s="23" t="s">
        <v>89</v>
      </c>
      <c r="AA10" s="94"/>
      <c r="AD10" s="87" t="str">
        <f t="shared" si="0"/>
        <v>CO0007</v>
      </c>
      <c r="AE10" s="23" t="str">
        <f t="shared" si="1"/>
        <v>CO_1696</v>
      </c>
      <c r="AF10" s="68">
        <f t="shared" si="2"/>
        <v>1065601898</v>
      </c>
      <c r="AH10" s="71" t="s">
        <v>1085</v>
      </c>
      <c r="AI10" s="71" t="s">
        <v>1062</v>
      </c>
      <c r="AJ10" s="88">
        <f t="shared" ca="1" si="3"/>
        <v>36.06388888888889</v>
      </c>
      <c r="AL10" s="89" t="str">
        <f t="shared" si="4"/>
        <v>21</v>
      </c>
      <c r="AM10" s="71" t="str">
        <f t="shared" si="5"/>
        <v>01</v>
      </c>
      <c r="AN10" s="71" t="str">
        <f t="shared" si="6"/>
        <v>1989</v>
      </c>
    </row>
    <row r="11" spans="1:40" s="71" customFormat="1" ht="18" customHeight="1" x14ac:dyDescent="0.35">
      <c r="A11" s="79">
        <f t="shared" si="7"/>
        <v>7</v>
      </c>
      <c r="B11" s="68">
        <v>22734643</v>
      </c>
      <c r="C11" s="23" t="s">
        <v>52</v>
      </c>
      <c r="D11" s="23" t="s">
        <v>1086</v>
      </c>
      <c r="E11" s="69" t="s">
        <v>66</v>
      </c>
      <c r="F11" s="23" t="s">
        <v>1087</v>
      </c>
      <c r="G11" s="23" t="e" vm="3">
        <v>#VALUE!</v>
      </c>
      <c r="H11" s="23">
        <v>3157207878</v>
      </c>
      <c r="I11" s="70">
        <v>30304</v>
      </c>
      <c r="J11" s="23" t="s">
        <v>1088</v>
      </c>
      <c r="K11" s="23" t="s">
        <v>175</v>
      </c>
      <c r="L11" s="70">
        <v>44208</v>
      </c>
      <c r="M11" s="79">
        <v>14113000</v>
      </c>
      <c r="N11" s="23" t="s">
        <v>49</v>
      </c>
      <c r="O11" s="23" t="s">
        <v>119</v>
      </c>
      <c r="P11" s="23" t="s">
        <v>1089</v>
      </c>
      <c r="Q11" s="23" t="s">
        <v>722</v>
      </c>
      <c r="R11" s="23" t="s">
        <v>1090</v>
      </c>
      <c r="S11" s="23" t="s">
        <v>51</v>
      </c>
      <c r="T11" s="70" t="s">
        <v>1054</v>
      </c>
      <c r="U11" s="23" t="s">
        <v>120</v>
      </c>
      <c r="V11" s="23">
        <v>6.96</v>
      </c>
      <c r="W11" s="84" t="s">
        <v>924</v>
      </c>
      <c r="X11" s="23"/>
      <c r="Y11" s="23" t="s">
        <v>1091</v>
      </c>
      <c r="Z11" s="23" t="s">
        <v>1086</v>
      </c>
      <c r="AA11" s="94"/>
      <c r="AD11" s="87" t="str">
        <f t="shared" si="0"/>
        <v>CO0258</v>
      </c>
      <c r="AE11" s="23" t="str">
        <f t="shared" si="1"/>
        <v>CO_1693</v>
      </c>
      <c r="AF11" s="68">
        <f t="shared" si="2"/>
        <v>22734643</v>
      </c>
      <c r="AH11" s="71" t="s">
        <v>1092</v>
      </c>
      <c r="AI11" s="71" t="s">
        <v>1062</v>
      </c>
      <c r="AJ11" s="88">
        <f t="shared" ca="1" si="3"/>
        <v>42.152777777777779</v>
      </c>
      <c r="AL11" s="89" t="str">
        <f t="shared" si="4"/>
        <v>19</v>
      </c>
      <c r="AM11" s="71" t="str">
        <f t="shared" si="5"/>
        <v>12</v>
      </c>
      <c r="AN11" s="71" t="str">
        <f t="shared" si="6"/>
        <v>1982</v>
      </c>
    </row>
    <row r="12" spans="1:40" s="71" customFormat="1" ht="18" customHeight="1" x14ac:dyDescent="0.35">
      <c r="A12" s="79">
        <f t="shared" si="7"/>
        <v>8</v>
      </c>
      <c r="B12" s="68">
        <v>1118807428</v>
      </c>
      <c r="C12" s="23" t="s">
        <v>102</v>
      </c>
      <c r="D12" s="23" t="s">
        <v>103</v>
      </c>
      <c r="E12" s="69" t="s">
        <v>27</v>
      </c>
      <c r="F12" s="23" t="s">
        <v>1093</v>
      </c>
      <c r="G12" s="23" t="e" vm="5">
        <v>#VALUE!</v>
      </c>
      <c r="H12" s="23">
        <v>3116832968</v>
      </c>
      <c r="I12" s="70">
        <v>31813</v>
      </c>
      <c r="J12" s="23" t="s">
        <v>1051</v>
      </c>
      <c r="K12" s="23" t="s">
        <v>29</v>
      </c>
      <c r="L12" s="70">
        <v>41655</v>
      </c>
      <c r="M12" s="79">
        <v>3234700</v>
      </c>
      <c r="N12" s="23" t="s">
        <v>30</v>
      </c>
      <c r="O12" s="23" t="s">
        <v>62</v>
      </c>
      <c r="P12" s="23" t="s">
        <v>105</v>
      </c>
      <c r="Q12" s="23" t="s">
        <v>1052</v>
      </c>
      <c r="R12" s="23" t="s">
        <v>1094</v>
      </c>
      <c r="S12" s="23" t="s">
        <v>33</v>
      </c>
      <c r="T12" s="70" t="s">
        <v>1054</v>
      </c>
      <c r="U12" s="23" t="s">
        <v>35</v>
      </c>
      <c r="V12" s="23">
        <v>6.96</v>
      </c>
      <c r="W12" s="84" t="s">
        <v>1055</v>
      </c>
      <c r="X12" s="23"/>
      <c r="Y12" s="23" t="s">
        <v>1095</v>
      </c>
      <c r="Z12" s="23" t="s">
        <v>103</v>
      </c>
      <c r="AA12" s="94" t="e">
        <f>+VLOOKUP(B12,[1]Reporte_Empleados!$A:$I,12,0)</f>
        <v>#REF!</v>
      </c>
      <c r="AD12" s="87" t="str">
        <f t="shared" si="0"/>
        <v>CO0010</v>
      </c>
      <c r="AE12" s="23" t="str">
        <f t="shared" si="1"/>
        <v>CO_1634</v>
      </c>
      <c r="AF12" s="68">
        <f t="shared" si="2"/>
        <v>1118807428</v>
      </c>
      <c r="AH12" s="71" t="s">
        <v>1096</v>
      </c>
      <c r="AI12" s="71" t="s">
        <v>1097</v>
      </c>
      <c r="AJ12" s="88">
        <f t="shared" ca="1" si="3"/>
        <v>38.024999999999999</v>
      </c>
      <c r="AL12" s="89" t="str">
        <f t="shared" si="4"/>
        <v>05</v>
      </c>
      <c r="AM12" s="71" t="str">
        <f t="shared" si="5"/>
        <v>02</v>
      </c>
      <c r="AN12" s="71" t="str">
        <f t="shared" si="6"/>
        <v>1987</v>
      </c>
    </row>
    <row r="13" spans="1:40" s="71" customFormat="1" ht="18" customHeight="1" x14ac:dyDescent="0.35">
      <c r="A13" s="79">
        <f t="shared" si="7"/>
        <v>9</v>
      </c>
      <c r="B13" s="68">
        <v>5164520</v>
      </c>
      <c r="C13" s="23" t="s">
        <v>221</v>
      </c>
      <c r="D13" s="23" t="s">
        <v>109</v>
      </c>
      <c r="E13" s="69" t="s">
        <v>27</v>
      </c>
      <c r="F13" s="23" t="s">
        <v>110</v>
      </c>
      <c r="G13" s="23" t="e" vm="5">
        <v>#VALUE!</v>
      </c>
      <c r="H13" s="23">
        <v>3178945856</v>
      </c>
      <c r="I13" s="70">
        <v>29365</v>
      </c>
      <c r="J13" s="23" t="s">
        <v>1051</v>
      </c>
      <c r="K13" s="23" t="s">
        <v>29</v>
      </c>
      <c r="L13" s="70">
        <v>41655</v>
      </c>
      <c r="M13" s="79">
        <v>3234700</v>
      </c>
      <c r="N13" s="23" t="s">
        <v>61</v>
      </c>
      <c r="O13" s="23" t="s">
        <v>31</v>
      </c>
      <c r="P13" s="23" t="s">
        <v>105</v>
      </c>
      <c r="Q13" s="23" t="s">
        <v>685</v>
      </c>
      <c r="R13" s="23" t="s">
        <v>704</v>
      </c>
      <c r="S13" s="23" t="s">
        <v>33</v>
      </c>
      <c r="T13" s="70" t="s">
        <v>1054</v>
      </c>
      <c r="U13" s="23" t="s">
        <v>35</v>
      </c>
      <c r="V13" s="23">
        <v>6.96</v>
      </c>
      <c r="W13" s="84" t="s">
        <v>1055</v>
      </c>
      <c r="X13" s="23"/>
      <c r="Y13" s="23" t="s">
        <v>1098</v>
      </c>
      <c r="Z13" s="23" t="s">
        <v>109</v>
      </c>
      <c r="AA13" s="94" t="e">
        <f>+VLOOKUP(B13,[1]Reporte_Empleados!$A:$I,12,0)</f>
        <v>#REF!</v>
      </c>
      <c r="AD13" s="87" t="str">
        <f t="shared" si="0"/>
        <v>CO0012</v>
      </c>
      <c r="AE13" s="23" t="str">
        <f t="shared" si="1"/>
        <v>CO_1634</v>
      </c>
      <c r="AF13" s="68">
        <f t="shared" si="2"/>
        <v>5164520</v>
      </c>
      <c r="AH13" s="71" t="s">
        <v>1099</v>
      </c>
      <c r="AI13" s="71" t="s">
        <v>1097</v>
      </c>
      <c r="AJ13" s="88">
        <f t="shared" ca="1" si="3"/>
        <v>44.722222222222221</v>
      </c>
      <c r="AL13" s="89" t="str">
        <f t="shared" si="4"/>
        <v>24</v>
      </c>
      <c r="AM13" s="71" t="str">
        <f t="shared" si="5"/>
        <v>05</v>
      </c>
      <c r="AN13" s="71" t="str">
        <f t="shared" si="6"/>
        <v>1980</v>
      </c>
    </row>
    <row r="14" spans="1:40" s="71" customFormat="1" ht="18" customHeight="1" x14ac:dyDescent="0.35">
      <c r="A14" s="79">
        <f t="shared" si="7"/>
        <v>10</v>
      </c>
      <c r="B14" s="68">
        <v>1064797134</v>
      </c>
      <c r="C14" s="23" t="s">
        <v>111</v>
      </c>
      <c r="D14" s="23" t="s">
        <v>112</v>
      </c>
      <c r="E14" s="69" t="s">
        <v>27</v>
      </c>
      <c r="F14" s="23" t="s">
        <v>705</v>
      </c>
      <c r="G14" s="23" t="e" vm="6">
        <v>#VALUE!</v>
      </c>
      <c r="H14" s="23">
        <v>3113593818</v>
      </c>
      <c r="I14" s="70">
        <v>33981</v>
      </c>
      <c r="J14" s="23" t="s">
        <v>1051</v>
      </c>
      <c r="K14" s="23" t="s">
        <v>29</v>
      </c>
      <c r="L14" s="70">
        <v>43132</v>
      </c>
      <c r="M14" s="79">
        <v>2619500</v>
      </c>
      <c r="N14" s="23" t="s">
        <v>30</v>
      </c>
      <c r="O14" s="23" t="s">
        <v>31</v>
      </c>
      <c r="P14" s="23" t="s">
        <v>125</v>
      </c>
      <c r="Q14" s="23" t="s">
        <v>1052</v>
      </c>
      <c r="R14" s="23" t="s">
        <v>1100</v>
      </c>
      <c r="S14" s="23" t="s">
        <v>77</v>
      </c>
      <c r="T14" s="70" t="s">
        <v>1054</v>
      </c>
      <c r="U14" s="23" t="s">
        <v>35</v>
      </c>
      <c r="V14" s="23">
        <v>6.96</v>
      </c>
      <c r="W14" s="84" t="s">
        <v>1055</v>
      </c>
      <c r="X14" s="23"/>
      <c r="Y14" s="23" t="s">
        <v>1101</v>
      </c>
      <c r="Z14" s="23" t="s">
        <v>1102</v>
      </c>
      <c r="AA14" s="94" t="e">
        <f>+VLOOKUP(B14,[1]Reporte_Empleados!$A:$I,12,0)</f>
        <v>#REF!</v>
      </c>
      <c r="AD14" s="87" t="str">
        <f t="shared" si="0"/>
        <v>CO0013</v>
      </c>
      <c r="AE14" s="23" t="str">
        <f t="shared" si="1"/>
        <v>CO_1634</v>
      </c>
      <c r="AF14" s="68">
        <f t="shared" si="2"/>
        <v>1064797134</v>
      </c>
      <c r="AH14" s="71" t="s">
        <v>1103</v>
      </c>
      <c r="AI14" s="71" t="s">
        <v>1097</v>
      </c>
      <c r="AJ14" s="88">
        <f t="shared" ca="1" si="3"/>
        <v>32.088888888888889</v>
      </c>
      <c r="AL14" s="89" t="str">
        <f t="shared" si="4"/>
        <v>12</v>
      </c>
      <c r="AM14" s="71" t="str">
        <f t="shared" si="5"/>
        <v>01</v>
      </c>
      <c r="AN14" s="71" t="str">
        <f t="shared" si="6"/>
        <v>1993</v>
      </c>
    </row>
    <row r="15" spans="1:40" s="71" customFormat="1" ht="18" customHeight="1" x14ac:dyDescent="0.35">
      <c r="A15" s="79">
        <f t="shared" si="7"/>
        <v>11</v>
      </c>
      <c r="B15" s="68">
        <v>8799715</v>
      </c>
      <c r="C15" s="23" t="s">
        <v>121</v>
      </c>
      <c r="D15" s="23" t="s">
        <v>122</v>
      </c>
      <c r="E15" s="69" t="s">
        <v>27</v>
      </c>
      <c r="F15" s="23" t="s">
        <v>1104</v>
      </c>
      <c r="G15" s="23" t="e" vm="3">
        <v>#VALUE!</v>
      </c>
      <c r="H15" s="23">
        <v>3187807311</v>
      </c>
      <c r="I15" s="70">
        <v>30026</v>
      </c>
      <c r="J15" s="23" t="s">
        <v>1105</v>
      </c>
      <c r="K15" s="23" t="s">
        <v>854</v>
      </c>
      <c r="L15" s="70">
        <v>41061</v>
      </c>
      <c r="M15" s="79">
        <v>2606400</v>
      </c>
      <c r="N15" s="23" t="s">
        <v>69</v>
      </c>
      <c r="O15" s="23" t="s">
        <v>1106</v>
      </c>
      <c r="P15" s="23" t="s">
        <v>125</v>
      </c>
      <c r="Q15" s="23" t="s">
        <v>1052</v>
      </c>
      <c r="R15" s="23" t="s">
        <v>1107</v>
      </c>
      <c r="S15" s="23" t="s">
        <v>51</v>
      </c>
      <c r="T15" s="70" t="s">
        <v>1054</v>
      </c>
      <c r="U15" s="23" t="s">
        <v>78</v>
      </c>
      <c r="V15" s="23">
        <v>6.96</v>
      </c>
      <c r="W15" s="84" t="s">
        <v>1055</v>
      </c>
      <c r="X15" s="23"/>
      <c r="Y15" s="23" t="s">
        <v>1108</v>
      </c>
      <c r="Z15" s="23" t="s">
        <v>122</v>
      </c>
      <c r="AA15" s="94" t="e">
        <f>+VLOOKUP(B15,[1]Reporte_Empleados!$A:$I,12,0)</f>
        <v>#REF!</v>
      </c>
      <c r="AD15" s="87" t="str">
        <f t="shared" si="0"/>
        <v>CO0014</v>
      </c>
      <c r="AE15" s="23" t="str">
        <f t="shared" si="1"/>
        <v>CO_1639</v>
      </c>
      <c r="AF15" s="68">
        <f t="shared" si="2"/>
        <v>8799715</v>
      </c>
      <c r="AH15" s="71" t="s">
        <v>1109</v>
      </c>
      <c r="AI15" s="71" t="s">
        <v>1097</v>
      </c>
      <c r="AJ15" s="88">
        <f t="shared" ca="1" si="3"/>
        <v>42.911111111111111</v>
      </c>
      <c r="AL15" s="89" t="str">
        <f t="shared" si="4"/>
        <v>16</v>
      </c>
      <c r="AM15" s="71" t="str">
        <f t="shared" si="5"/>
        <v>03</v>
      </c>
      <c r="AN15" s="71" t="str">
        <f t="shared" si="6"/>
        <v>1982</v>
      </c>
    </row>
    <row r="16" spans="1:40" s="71" customFormat="1" ht="18" customHeight="1" x14ac:dyDescent="0.35">
      <c r="A16" s="79">
        <f t="shared" si="7"/>
        <v>12</v>
      </c>
      <c r="B16" s="68">
        <v>1065607059</v>
      </c>
      <c r="C16" s="23" t="s">
        <v>74</v>
      </c>
      <c r="D16" s="23" t="s">
        <v>1110</v>
      </c>
      <c r="E16" s="69" t="s">
        <v>27</v>
      </c>
      <c r="F16" s="23" t="s">
        <v>1111</v>
      </c>
      <c r="G16" s="23" t="e" vm="7">
        <v>#VALUE!</v>
      </c>
      <c r="H16" s="23">
        <v>3102007349</v>
      </c>
      <c r="I16" s="70">
        <v>32678</v>
      </c>
      <c r="J16" s="23" t="s">
        <v>1051</v>
      </c>
      <c r="K16" s="23" t="s">
        <v>29</v>
      </c>
      <c r="L16" s="70">
        <v>44136</v>
      </c>
      <c r="M16" s="79">
        <v>2140800</v>
      </c>
      <c r="N16" s="23" t="s">
        <v>30</v>
      </c>
      <c r="O16" s="23" t="s">
        <v>31</v>
      </c>
      <c r="P16" s="23" t="s">
        <v>88</v>
      </c>
      <c r="Q16" s="23" t="s">
        <v>1052</v>
      </c>
      <c r="R16" s="23" t="s">
        <v>1112</v>
      </c>
      <c r="S16" s="23" t="s">
        <v>77</v>
      </c>
      <c r="T16" s="70" t="s">
        <v>1054</v>
      </c>
      <c r="U16" s="23" t="s">
        <v>35</v>
      </c>
      <c r="V16" s="23">
        <v>6.96</v>
      </c>
      <c r="W16" s="84" t="s">
        <v>1055</v>
      </c>
      <c r="X16" s="23"/>
      <c r="Y16" s="23" t="s">
        <v>1113</v>
      </c>
      <c r="Z16" s="23" t="s">
        <v>1114</v>
      </c>
      <c r="AA16" s="94" t="e">
        <f>+VLOOKUP(B16,[1]Reporte_Empleados!$A:$I,12,0)</f>
        <v>#REF!</v>
      </c>
      <c r="AD16" s="87" t="str">
        <f t="shared" si="0"/>
        <v>CO0252</v>
      </c>
      <c r="AE16" s="23" t="str">
        <f t="shared" si="1"/>
        <v>CO_1634</v>
      </c>
      <c r="AF16" s="68">
        <f t="shared" si="2"/>
        <v>1065607059</v>
      </c>
      <c r="AH16" s="71" t="s">
        <v>1115</v>
      </c>
      <c r="AI16" s="71" t="s">
        <v>1058</v>
      </c>
      <c r="AJ16" s="88">
        <f t="shared" ca="1" si="3"/>
        <v>35.652777777777779</v>
      </c>
      <c r="AL16" s="89" t="str">
        <f t="shared" si="4"/>
        <v>19</v>
      </c>
      <c r="AM16" s="71" t="str">
        <f t="shared" si="5"/>
        <v>06</v>
      </c>
      <c r="AN16" s="71" t="str">
        <f t="shared" si="6"/>
        <v>1989</v>
      </c>
    </row>
    <row r="17" spans="1:43" s="71" customFormat="1" ht="18" customHeight="1" x14ac:dyDescent="0.35">
      <c r="A17" s="79">
        <f t="shared" si="7"/>
        <v>13</v>
      </c>
      <c r="B17" s="68">
        <v>1028015642</v>
      </c>
      <c r="C17" s="23" t="s">
        <v>1116</v>
      </c>
      <c r="D17" s="23" t="s">
        <v>1117</v>
      </c>
      <c r="E17" s="69" t="s">
        <v>27</v>
      </c>
      <c r="F17" s="23" t="s">
        <v>1118</v>
      </c>
      <c r="G17" s="23" t="e" vm="8">
        <v>#VALUE!</v>
      </c>
      <c r="H17" s="23">
        <v>3108276277</v>
      </c>
      <c r="I17" s="70">
        <v>34080</v>
      </c>
      <c r="J17" s="23" t="s">
        <v>1119</v>
      </c>
      <c r="K17" s="23" t="s">
        <v>1120</v>
      </c>
      <c r="L17" s="70">
        <v>45154</v>
      </c>
      <c r="M17" s="79">
        <v>1854500</v>
      </c>
      <c r="N17" s="23" t="s">
        <v>69</v>
      </c>
      <c r="O17" s="23" t="s">
        <v>31</v>
      </c>
      <c r="P17" s="23" t="s">
        <v>446</v>
      </c>
      <c r="Q17" s="23" t="s">
        <v>685</v>
      </c>
      <c r="R17" s="23" t="s">
        <v>1121</v>
      </c>
      <c r="S17" s="23" t="s">
        <v>388</v>
      </c>
      <c r="T17" s="70" t="s">
        <v>1054</v>
      </c>
      <c r="U17" s="23" t="s">
        <v>78</v>
      </c>
      <c r="V17" s="23">
        <v>6.96</v>
      </c>
      <c r="W17" s="84" t="s">
        <v>924</v>
      </c>
      <c r="X17" s="23"/>
      <c r="Y17" s="23" t="s">
        <v>1122</v>
      </c>
      <c r="Z17" s="23" t="s">
        <v>1117</v>
      </c>
      <c r="AA17" s="94"/>
      <c r="AD17" s="87" t="str">
        <f t="shared" si="0"/>
        <v>CO0375</v>
      </c>
      <c r="AE17" s="23" t="str">
        <f t="shared" si="1"/>
        <v>CO_167602</v>
      </c>
      <c r="AF17" s="68">
        <f t="shared" si="2"/>
        <v>1028015642</v>
      </c>
      <c r="AH17" s="71" t="s">
        <v>1123</v>
      </c>
      <c r="AI17" s="71" t="s">
        <v>1058</v>
      </c>
      <c r="AJ17" s="88">
        <f t="shared" ca="1" si="3"/>
        <v>31.81388888888889</v>
      </c>
      <c r="AL17" s="89" t="str">
        <f t="shared" si="4"/>
        <v>21</v>
      </c>
      <c r="AM17" s="71" t="str">
        <f t="shared" si="5"/>
        <v>04</v>
      </c>
      <c r="AN17" s="71" t="str">
        <f t="shared" si="6"/>
        <v>1993</v>
      </c>
    </row>
    <row r="18" spans="1:43" s="71" customFormat="1" ht="18" customHeight="1" x14ac:dyDescent="0.35">
      <c r="A18" s="79">
        <f t="shared" si="7"/>
        <v>14</v>
      </c>
      <c r="B18" s="68">
        <v>1113516654</v>
      </c>
      <c r="C18" s="23" t="s">
        <v>93</v>
      </c>
      <c r="D18" s="23" t="s">
        <v>1124</v>
      </c>
      <c r="E18" s="69" t="s">
        <v>27</v>
      </c>
      <c r="F18" s="23" t="s">
        <v>1125</v>
      </c>
      <c r="G18" s="23" t="e" vm="2">
        <v>#VALUE!</v>
      </c>
      <c r="H18" s="23">
        <v>3207911754</v>
      </c>
      <c r="I18" s="70">
        <v>32192</v>
      </c>
      <c r="J18" s="23" t="s">
        <v>1059</v>
      </c>
      <c r="K18" s="23" t="s">
        <v>60</v>
      </c>
      <c r="L18" s="70">
        <v>44900</v>
      </c>
      <c r="M18" s="79">
        <v>1763800</v>
      </c>
      <c r="N18" s="23" t="s">
        <v>168</v>
      </c>
      <c r="O18" s="23" t="s">
        <v>31</v>
      </c>
      <c r="P18" s="23" t="s">
        <v>1126</v>
      </c>
      <c r="Q18" s="23" t="s">
        <v>685</v>
      </c>
      <c r="R18" s="23" t="s">
        <v>1127</v>
      </c>
      <c r="S18" s="23" t="s">
        <v>64</v>
      </c>
      <c r="T18" s="70" t="s">
        <v>1054</v>
      </c>
      <c r="U18" s="23" t="s">
        <v>35</v>
      </c>
      <c r="V18" s="23">
        <v>6.96</v>
      </c>
      <c r="W18" s="84" t="s">
        <v>924</v>
      </c>
      <c r="X18" s="23"/>
      <c r="Y18" s="23" t="s">
        <v>1128</v>
      </c>
      <c r="Z18" s="23" t="s">
        <v>1124</v>
      </c>
      <c r="AA18" s="94"/>
      <c r="AD18" s="87" t="str">
        <f t="shared" si="0"/>
        <v>CO0340</v>
      </c>
      <c r="AE18" s="23" t="str">
        <f t="shared" si="1"/>
        <v>CO_1624</v>
      </c>
      <c r="AF18" s="68">
        <f t="shared" si="2"/>
        <v>1113516654</v>
      </c>
      <c r="AH18" s="71" t="s">
        <v>1129</v>
      </c>
      <c r="AI18" s="71" t="s">
        <v>1097</v>
      </c>
      <c r="AJ18" s="88">
        <f t="shared" ca="1" si="3"/>
        <v>36.986111111111114</v>
      </c>
      <c r="AL18" s="89" t="str">
        <f t="shared" si="4"/>
        <v>19</v>
      </c>
      <c r="AM18" s="71" t="str">
        <f t="shared" si="5"/>
        <v>02</v>
      </c>
      <c r="AN18" s="71" t="str">
        <f t="shared" si="6"/>
        <v>1988</v>
      </c>
    </row>
    <row r="19" spans="1:43" s="71" customFormat="1" ht="18" customHeight="1" x14ac:dyDescent="0.35">
      <c r="A19" s="79">
        <f t="shared" si="7"/>
        <v>15</v>
      </c>
      <c r="B19" s="68">
        <v>1121334652</v>
      </c>
      <c r="C19" s="23" t="s">
        <v>126</v>
      </c>
      <c r="D19" s="23" t="s">
        <v>127</v>
      </c>
      <c r="E19" s="69" t="s">
        <v>27</v>
      </c>
      <c r="F19" s="23" t="s">
        <v>712</v>
      </c>
      <c r="G19" s="23" t="e" vm="9">
        <v>#VALUE!</v>
      </c>
      <c r="H19" s="23">
        <v>3012325505</v>
      </c>
      <c r="I19" s="70">
        <v>34567</v>
      </c>
      <c r="J19" s="23" t="s">
        <v>1105</v>
      </c>
      <c r="K19" s="23" t="s">
        <v>854</v>
      </c>
      <c r="L19" s="70">
        <v>43420</v>
      </c>
      <c r="M19" s="79">
        <v>3460900</v>
      </c>
      <c r="N19" s="23" t="s">
        <v>61</v>
      </c>
      <c r="O19" s="23" t="s">
        <v>31</v>
      </c>
      <c r="P19" s="23" t="s">
        <v>82</v>
      </c>
      <c r="Q19" s="23" t="s">
        <v>1052</v>
      </c>
      <c r="R19" s="23" t="s">
        <v>1130</v>
      </c>
      <c r="S19" s="23" t="s">
        <v>129</v>
      </c>
      <c r="T19" s="70" t="s">
        <v>1054</v>
      </c>
      <c r="U19" s="23" t="s">
        <v>35</v>
      </c>
      <c r="V19" s="23">
        <v>6.96</v>
      </c>
      <c r="W19" s="84" t="s">
        <v>924</v>
      </c>
      <c r="X19" s="23"/>
      <c r="Y19" s="23" t="s">
        <v>1131</v>
      </c>
      <c r="Z19" s="23" t="s">
        <v>127</v>
      </c>
      <c r="AA19" s="94"/>
      <c r="AD19" s="87" t="str">
        <f t="shared" si="0"/>
        <v>CO0016</v>
      </c>
      <c r="AE19" s="23" t="str">
        <f t="shared" si="1"/>
        <v>CO_1639</v>
      </c>
      <c r="AF19" s="68">
        <f t="shared" si="2"/>
        <v>1121334652</v>
      </c>
      <c r="AH19" s="71" t="s">
        <v>1132</v>
      </c>
      <c r="AI19" s="71" t="s">
        <v>1097</v>
      </c>
      <c r="AJ19" s="88">
        <f t="shared" ca="1" si="3"/>
        <v>30.480555555555554</v>
      </c>
      <c r="AL19" s="89" t="str">
        <f t="shared" si="4"/>
        <v>21</v>
      </c>
      <c r="AM19" s="71" t="str">
        <f t="shared" si="5"/>
        <v>08</v>
      </c>
      <c r="AN19" s="71" t="str">
        <f t="shared" si="6"/>
        <v>1994</v>
      </c>
    </row>
    <row r="20" spans="1:43" s="71" customFormat="1" ht="18" customHeight="1" x14ac:dyDescent="0.35">
      <c r="A20" s="79">
        <f t="shared" si="7"/>
        <v>16</v>
      </c>
      <c r="B20" s="68">
        <v>12693378</v>
      </c>
      <c r="C20" s="23" t="s">
        <v>130</v>
      </c>
      <c r="D20" s="23" t="s">
        <v>131</v>
      </c>
      <c r="E20" s="69" t="s">
        <v>27</v>
      </c>
      <c r="F20" s="23" t="s">
        <v>1133</v>
      </c>
      <c r="G20" s="23" t="e" vm="6">
        <v>#VALUE!</v>
      </c>
      <c r="H20" s="23">
        <v>3217741128</v>
      </c>
      <c r="I20" s="70">
        <v>29952</v>
      </c>
      <c r="J20" s="23" t="s">
        <v>1076</v>
      </c>
      <c r="K20" s="23" t="s">
        <v>118</v>
      </c>
      <c r="L20" s="70">
        <v>44991</v>
      </c>
      <c r="M20" s="79">
        <v>2255600</v>
      </c>
      <c r="N20" s="23" t="s">
        <v>30</v>
      </c>
      <c r="O20" s="23" t="s">
        <v>31</v>
      </c>
      <c r="P20" s="23" t="s">
        <v>125</v>
      </c>
      <c r="Q20" s="23" t="s">
        <v>1052</v>
      </c>
      <c r="R20" s="23" t="s">
        <v>1134</v>
      </c>
      <c r="S20" s="23" t="s">
        <v>77</v>
      </c>
      <c r="T20" s="70" t="s">
        <v>1078</v>
      </c>
      <c r="U20" s="23" t="s">
        <v>120</v>
      </c>
      <c r="V20" s="23">
        <v>6.96</v>
      </c>
      <c r="W20" s="84" t="s">
        <v>924</v>
      </c>
      <c r="X20" s="23"/>
      <c r="Y20" s="23" t="s">
        <v>1135</v>
      </c>
      <c r="Z20" s="23" t="s">
        <v>131</v>
      </c>
      <c r="AA20" s="94"/>
      <c r="AD20" s="87" t="str">
        <f t="shared" si="0"/>
        <v>CO0017</v>
      </c>
      <c r="AE20" s="23" t="str">
        <f t="shared" si="1"/>
        <v>CO_1618</v>
      </c>
      <c r="AF20" s="68">
        <f t="shared" si="2"/>
        <v>12693378</v>
      </c>
      <c r="AH20" s="71" t="s">
        <v>1136</v>
      </c>
      <c r="AI20" s="71" t="s">
        <v>1058</v>
      </c>
      <c r="AJ20" s="88">
        <f t="shared" ca="1" si="3"/>
        <v>43.119444444444447</v>
      </c>
      <c r="AL20" s="89" t="str">
        <f t="shared" si="4"/>
        <v>01</v>
      </c>
      <c r="AM20" s="71" t="str">
        <f t="shared" si="5"/>
        <v>01</v>
      </c>
      <c r="AN20" s="71" t="str">
        <f t="shared" si="6"/>
        <v>1982</v>
      </c>
    </row>
    <row r="21" spans="1:43" s="71" customFormat="1" ht="18" customHeight="1" x14ac:dyDescent="0.35">
      <c r="A21" s="79">
        <f t="shared" si="7"/>
        <v>17</v>
      </c>
      <c r="B21" s="68">
        <v>88211486</v>
      </c>
      <c r="C21" s="23" t="s">
        <v>136</v>
      </c>
      <c r="D21" s="23" t="s">
        <v>137</v>
      </c>
      <c r="E21" s="69" t="s">
        <v>27</v>
      </c>
      <c r="F21" s="23" t="s">
        <v>138</v>
      </c>
      <c r="G21" s="23" t="e" vm="7">
        <v>#VALUE!</v>
      </c>
      <c r="H21" s="23">
        <v>3152011228</v>
      </c>
      <c r="I21" s="70">
        <v>27208</v>
      </c>
      <c r="J21" s="23" t="s">
        <v>1051</v>
      </c>
      <c r="K21" s="23" t="s">
        <v>29</v>
      </c>
      <c r="L21" s="70">
        <v>41671</v>
      </c>
      <c r="M21" s="79">
        <v>3234700</v>
      </c>
      <c r="N21" s="23" t="s">
        <v>30</v>
      </c>
      <c r="O21" s="23" t="s">
        <v>62</v>
      </c>
      <c r="P21" s="23" t="s">
        <v>105</v>
      </c>
      <c r="Q21" s="23" t="s">
        <v>685</v>
      </c>
      <c r="R21" s="23" t="s">
        <v>718</v>
      </c>
      <c r="S21" s="23" t="s">
        <v>77</v>
      </c>
      <c r="T21" s="70" t="s">
        <v>1054</v>
      </c>
      <c r="U21" s="23" t="s">
        <v>35</v>
      </c>
      <c r="V21" s="23">
        <v>6.96</v>
      </c>
      <c r="W21" s="84" t="s">
        <v>1055</v>
      </c>
      <c r="X21" s="23"/>
      <c r="Y21" s="23" t="s">
        <v>1137</v>
      </c>
      <c r="Z21" s="23" t="s">
        <v>137</v>
      </c>
      <c r="AA21" s="94" t="e">
        <f>+VLOOKUP(B21,[1]Reporte_Empleados!$A:$I,12,0)</f>
        <v>#REF!</v>
      </c>
      <c r="AD21" s="87" t="str">
        <f t="shared" si="0"/>
        <v>CO0019</v>
      </c>
      <c r="AE21" s="23" t="str">
        <f t="shared" si="1"/>
        <v>CO_1634</v>
      </c>
      <c r="AF21" s="68">
        <f t="shared" si="2"/>
        <v>88211486</v>
      </c>
      <c r="AH21" s="71" t="s">
        <v>1138</v>
      </c>
      <c r="AI21" s="71" t="s">
        <v>1058</v>
      </c>
      <c r="AJ21" s="88">
        <f t="shared" ca="1" si="3"/>
        <v>50.62777777777778</v>
      </c>
      <c r="AL21" s="89" t="str">
        <f t="shared" si="4"/>
        <v>28</v>
      </c>
      <c r="AM21" s="71" t="str">
        <f t="shared" si="5"/>
        <v>06</v>
      </c>
      <c r="AN21" s="71" t="str">
        <f t="shared" si="6"/>
        <v>1974</v>
      </c>
    </row>
    <row r="22" spans="1:43" s="71" customFormat="1" ht="18" customHeight="1" x14ac:dyDescent="0.35">
      <c r="A22" s="79">
        <f t="shared" si="7"/>
        <v>18</v>
      </c>
      <c r="B22" s="68">
        <v>72203630</v>
      </c>
      <c r="C22" s="23" t="s">
        <v>52</v>
      </c>
      <c r="D22" s="23" t="s">
        <v>141</v>
      </c>
      <c r="E22" s="69" t="s">
        <v>27</v>
      </c>
      <c r="F22" s="23" t="s">
        <v>1139</v>
      </c>
      <c r="G22" s="23" t="e" vm="3">
        <v>#VALUE!</v>
      </c>
      <c r="H22" s="23">
        <v>3145977588</v>
      </c>
      <c r="I22" s="70">
        <v>27189</v>
      </c>
      <c r="J22" s="23" t="s">
        <v>1140</v>
      </c>
      <c r="K22" s="23" t="s">
        <v>48</v>
      </c>
      <c r="L22" s="70">
        <v>39791</v>
      </c>
      <c r="M22" s="79">
        <v>14113000</v>
      </c>
      <c r="N22" s="23" t="s">
        <v>69</v>
      </c>
      <c r="O22" s="23" t="s">
        <v>62</v>
      </c>
      <c r="P22" s="23" t="s">
        <v>143</v>
      </c>
      <c r="Q22" s="23" t="s">
        <v>1052</v>
      </c>
      <c r="R22" s="23" t="s">
        <v>1141</v>
      </c>
      <c r="S22" s="23" t="s">
        <v>77</v>
      </c>
      <c r="T22" s="70" t="s">
        <v>1054</v>
      </c>
      <c r="U22" s="23" t="s">
        <v>120</v>
      </c>
      <c r="V22" s="23">
        <v>6.96</v>
      </c>
      <c r="W22" s="84" t="s">
        <v>924</v>
      </c>
      <c r="X22" s="23"/>
      <c r="Y22" s="23" t="s">
        <v>1142</v>
      </c>
      <c r="Z22" s="23" t="s">
        <v>1143</v>
      </c>
      <c r="AA22" s="94"/>
      <c r="AD22" s="87" t="str">
        <f t="shared" si="0"/>
        <v>CO0021</v>
      </c>
      <c r="AE22" s="23" t="str">
        <f t="shared" si="1"/>
        <v>CO_1692</v>
      </c>
      <c r="AF22" s="68">
        <f t="shared" si="2"/>
        <v>72203630</v>
      </c>
      <c r="AH22" s="71" t="s">
        <v>1144</v>
      </c>
      <c r="AI22" s="71" t="s">
        <v>1097</v>
      </c>
      <c r="AJ22" s="88">
        <f t="shared" ca="1" si="3"/>
        <v>50.680555555555557</v>
      </c>
      <c r="AL22" s="89" t="str">
        <f t="shared" si="4"/>
        <v>09</v>
      </c>
      <c r="AM22" s="71" t="str">
        <f t="shared" si="5"/>
        <v>06</v>
      </c>
      <c r="AN22" s="71" t="str">
        <f t="shared" si="6"/>
        <v>1974</v>
      </c>
    </row>
    <row r="23" spans="1:43" s="71" customFormat="1" ht="18" customHeight="1" x14ac:dyDescent="0.35">
      <c r="A23" s="79">
        <f t="shared" si="7"/>
        <v>19</v>
      </c>
      <c r="B23" s="68">
        <v>74187649</v>
      </c>
      <c r="C23" s="23" t="s">
        <v>144</v>
      </c>
      <c r="D23" s="23" t="s">
        <v>145</v>
      </c>
      <c r="E23" s="69" t="s">
        <v>27</v>
      </c>
      <c r="F23" s="23" t="s">
        <v>1145</v>
      </c>
      <c r="G23" s="23" t="e" vm="10">
        <v>#VALUE!</v>
      </c>
      <c r="H23" s="23">
        <v>3125813109</v>
      </c>
      <c r="I23" s="70">
        <v>29521</v>
      </c>
      <c r="J23" s="23" t="s">
        <v>1146</v>
      </c>
      <c r="K23" s="23" t="s">
        <v>147</v>
      </c>
      <c r="L23" s="70">
        <v>40366</v>
      </c>
      <c r="M23" s="79">
        <v>3220000</v>
      </c>
      <c r="N23" s="23" t="s">
        <v>49</v>
      </c>
      <c r="O23" s="23" t="s">
        <v>31</v>
      </c>
      <c r="P23" s="23" t="s">
        <v>148</v>
      </c>
      <c r="Q23" s="23" t="s">
        <v>722</v>
      </c>
      <c r="R23" s="23">
        <v>86184159653</v>
      </c>
      <c r="S23" s="23" t="s">
        <v>77</v>
      </c>
      <c r="T23" s="70" t="s">
        <v>1054</v>
      </c>
      <c r="U23" s="23" t="s">
        <v>35</v>
      </c>
      <c r="V23" s="23">
        <v>6.96</v>
      </c>
      <c r="W23" s="84" t="s">
        <v>924</v>
      </c>
      <c r="X23" s="23"/>
      <c r="Y23" s="23" t="s">
        <v>1147</v>
      </c>
      <c r="Z23" s="23" t="s">
        <v>1148</v>
      </c>
      <c r="AA23" s="94"/>
      <c r="AD23" s="87" t="str">
        <f t="shared" si="0"/>
        <v>CO0022</v>
      </c>
      <c r="AE23" s="23" t="str">
        <f t="shared" si="1"/>
        <v>CO_1619</v>
      </c>
      <c r="AF23" s="68">
        <f t="shared" si="2"/>
        <v>74187649</v>
      </c>
      <c r="AH23" s="71" t="s">
        <v>1149</v>
      </c>
      <c r="AI23" s="71" t="s">
        <v>1097</v>
      </c>
      <c r="AJ23" s="88">
        <f t="shared" ca="1" si="3"/>
        <v>44.297222222222224</v>
      </c>
      <c r="AL23" s="89" t="str">
        <f t="shared" si="4"/>
        <v>27</v>
      </c>
      <c r="AM23" s="71" t="str">
        <f t="shared" si="5"/>
        <v>10</v>
      </c>
      <c r="AN23" s="71" t="str">
        <f t="shared" si="6"/>
        <v>1980</v>
      </c>
    </row>
    <row r="24" spans="1:43" s="71" customFormat="1" ht="18" customHeight="1" x14ac:dyDescent="0.35">
      <c r="A24" s="79">
        <f t="shared" si="7"/>
        <v>20</v>
      </c>
      <c r="B24" s="68">
        <v>1065608204</v>
      </c>
      <c r="C24" s="23" t="s">
        <v>74</v>
      </c>
      <c r="D24" s="23" t="s">
        <v>724</v>
      </c>
      <c r="E24" s="69" t="s">
        <v>27</v>
      </c>
      <c r="F24" s="23" t="s">
        <v>725</v>
      </c>
      <c r="G24" s="23" t="e" vm="4">
        <v>#VALUE!</v>
      </c>
      <c r="H24" s="23">
        <v>3152285885</v>
      </c>
      <c r="I24" s="70">
        <v>32468</v>
      </c>
      <c r="J24" s="23" t="s">
        <v>1051</v>
      </c>
      <c r="K24" s="23" t="s">
        <v>29</v>
      </c>
      <c r="L24" s="70">
        <v>43529</v>
      </c>
      <c r="M24" s="79">
        <v>2619500</v>
      </c>
      <c r="N24" s="23" t="s">
        <v>30</v>
      </c>
      <c r="O24" s="23" t="s">
        <v>31</v>
      </c>
      <c r="P24" s="23" t="s">
        <v>125</v>
      </c>
      <c r="Q24" s="23" t="s">
        <v>685</v>
      </c>
      <c r="R24" s="23" t="s">
        <v>726</v>
      </c>
      <c r="S24" s="23" t="s">
        <v>77</v>
      </c>
      <c r="T24" s="70" t="s">
        <v>1054</v>
      </c>
      <c r="U24" s="23" t="s">
        <v>35</v>
      </c>
      <c r="V24" s="23">
        <v>6.96</v>
      </c>
      <c r="W24" s="84" t="s">
        <v>1055</v>
      </c>
      <c r="X24" s="23"/>
      <c r="Y24" s="23" t="s">
        <v>1150</v>
      </c>
      <c r="Z24" s="23" t="s">
        <v>724</v>
      </c>
      <c r="AA24" s="94" t="e">
        <f>+VLOOKUP(B24,[1]Reporte_Empleados!$A:$I,12,0)</f>
        <v>#REF!</v>
      </c>
      <c r="AD24" s="87" t="str">
        <f t="shared" si="0"/>
        <v>CO0023</v>
      </c>
      <c r="AE24" s="23" t="str">
        <f t="shared" si="1"/>
        <v>CO_1634</v>
      </c>
      <c r="AF24" s="68">
        <f t="shared" si="2"/>
        <v>1065608204</v>
      </c>
      <c r="AH24" s="71" t="s">
        <v>1151</v>
      </c>
      <c r="AI24" s="71" t="s">
        <v>1097</v>
      </c>
      <c r="AJ24" s="88">
        <f t="shared" ca="1" si="3"/>
        <v>36.230555555555554</v>
      </c>
      <c r="AL24" s="89" t="str">
        <f t="shared" si="4"/>
        <v>21</v>
      </c>
      <c r="AM24" s="71" t="str">
        <f t="shared" si="5"/>
        <v>11</v>
      </c>
      <c r="AN24" s="71" t="str">
        <f t="shared" si="6"/>
        <v>1988</v>
      </c>
    </row>
    <row r="25" spans="1:43" s="71" customFormat="1" ht="18" customHeight="1" x14ac:dyDescent="0.35">
      <c r="A25" s="79">
        <f t="shared" si="7"/>
        <v>21</v>
      </c>
      <c r="B25" s="68">
        <v>1065584800</v>
      </c>
      <c r="C25" s="23" t="s">
        <v>74</v>
      </c>
      <c r="D25" s="23" t="s">
        <v>153</v>
      </c>
      <c r="E25" s="69" t="s">
        <v>27</v>
      </c>
      <c r="F25" s="23" t="s">
        <v>1152</v>
      </c>
      <c r="G25" s="23" t="e" vm="1">
        <v>#VALUE!</v>
      </c>
      <c r="H25" s="23">
        <v>3046744447</v>
      </c>
      <c r="I25" s="70">
        <v>31962</v>
      </c>
      <c r="J25" s="23" t="s">
        <v>1051</v>
      </c>
      <c r="K25" s="23" t="s">
        <v>29</v>
      </c>
      <c r="L25" s="70">
        <v>41655</v>
      </c>
      <c r="M25" s="79">
        <v>3234700</v>
      </c>
      <c r="N25" s="23" t="s">
        <v>49</v>
      </c>
      <c r="O25" s="23" t="s">
        <v>31</v>
      </c>
      <c r="P25" s="23" t="s">
        <v>105</v>
      </c>
      <c r="Q25" s="23" t="s">
        <v>1052</v>
      </c>
      <c r="R25" s="23" t="s">
        <v>1153</v>
      </c>
      <c r="S25" s="23" t="s">
        <v>33</v>
      </c>
      <c r="T25" s="70" t="s">
        <v>1054</v>
      </c>
      <c r="U25" s="23" t="s">
        <v>35</v>
      </c>
      <c r="V25" s="23">
        <v>6.96</v>
      </c>
      <c r="W25" s="84" t="s">
        <v>1055</v>
      </c>
      <c r="X25" s="23"/>
      <c r="Y25" s="23" t="s">
        <v>1154</v>
      </c>
      <c r="Z25" s="23" t="s">
        <v>153</v>
      </c>
      <c r="AA25" s="94" t="e">
        <f>+VLOOKUP(B25,[1]Reporte_Empleados!$A:$I,12,0)</f>
        <v>#REF!</v>
      </c>
      <c r="AD25" s="87" t="str">
        <f t="shared" si="0"/>
        <v>CO0025</v>
      </c>
      <c r="AE25" s="23" t="str">
        <f t="shared" si="1"/>
        <v>CO_1634</v>
      </c>
      <c r="AF25" s="68">
        <f t="shared" si="2"/>
        <v>1065584800</v>
      </c>
      <c r="AH25" s="71" t="s">
        <v>1155</v>
      </c>
      <c r="AI25" s="71" t="s">
        <v>1058</v>
      </c>
      <c r="AJ25" s="88">
        <f t="shared" ca="1" si="3"/>
        <v>37.611111111111114</v>
      </c>
      <c r="AL25" s="89" t="str">
        <f t="shared" si="4"/>
        <v>04</v>
      </c>
      <c r="AM25" s="71" t="str">
        <f t="shared" si="5"/>
        <v>07</v>
      </c>
      <c r="AN25" s="71" t="str">
        <f t="shared" si="6"/>
        <v>1987</v>
      </c>
    </row>
    <row r="26" spans="1:43" s="71" customFormat="1" ht="18" customHeight="1" x14ac:dyDescent="0.35">
      <c r="A26" s="79">
        <f t="shared" si="7"/>
        <v>22</v>
      </c>
      <c r="B26" s="68">
        <v>72238196</v>
      </c>
      <c r="C26" s="23" t="s">
        <v>52</v>
      </c>
      <c r="D26" s="23" t="s">
        <v>155</v>
      </c>
      <c r="E26" s="69" t="s">
        <v>27</v>
      </c>
      <c r="F26" s="23" t="s">
        <v>1156</v>
      </c>
      <c r="G26" s="23" t="e" vm="3">
        <v>#VALUE!</v>
      </c>
      <c r="H26" s="23">
        <v>3156304315</v>
      </c>
      <c r="I26" s="70">
        <v>28515</v>
      </c>
      <c r="J26" s="23" t="s">
        <v>1157</v>
      </c>
      <c r="K26" s="23" t="s">
        <v>1158</v>
      </c>
      <c r="L26" s="70">
        <v>41671</v>
      </c>
      <c r="M26" s="79">
        <v>2939700</v>
      </c>
      <c r="N26" s="23" t="s">
        <v>30</v>
      </c>
      <c r="O26" s="23" t="s">
        <v>31</v>
      </c>
      <c r="P26" s="23" t="s">
        <v>32</v>
      </c>
      <c r="Q26" s="23" t="s">
        <v>685</v>
      </c>
      <c r="R26" s="23" t="s">
        <v>730</v>
      </c>
      <c r="S26" s="23" t="s">
        <v>51</v>
      </c>
      <c r="T26" s="70" t="s">
        <v>1054</v>
      </c>
      <c r="U26" s="23" t="s">
        <v>35</v>
      </c>
      <c r="V26" s="23">
        <v>6.96</v>
      </c>
      <c r="W26" s="84" t="s">
        <v>1055</v>
      </c>
      <c r="X26" s="23"/>
      <c r="Y26" s="23" t="s">
        <v>1159</v>
      </c>
      <c r="Z26" s="23" t="s">
        <v>155</v>
      </c>
      <c r="AA26" s="94" t="e">
        <f>+VLOOKUP(B26,[1]Reporte_Empleados!$A:$I,12,0)</f>
        <v>#REF!</v>
      </c>
      <c r="AD26" s="87" t="str">
        <f t="shared" si="0"/>
        <v>CO0026</v>
      </c>
      <c r="AE26" s="23" t="str">
        <f t="shared" si="1"/>
        <v>CO_1642</v>
      </c>
      <c r="AF26" s="68">
        <f t="shared" si="2"/>
        <v>72238196</v>
      </c>
      <c r="AH26" s="71" t="s">
        <v>1160</v>
      </c>
      <c r="AI26" s="71" t="s">
        <v>1062</v>
      </c>
      <c r="AJ26" s="88">
        <f t="shared" ca="1" si="3"/>
        <v>47.052777777777777</v>
      </c>
      <c r="AL26" s="89" t="str">
        <f t="shared" si="4"/>
        <v>25</v>
      </c>
      <c r="AM26" s="71" t="str">
        <f t="shared" si="5"/>
        <v>01</v>
      </c>
      <c r="AN26" s="71" t="str">
        <f t="shared" si="6"/>
        <v>1978</v>
      </c>
    </row>
    <row r="27" spans="1:43" s="71" customFormat="1" ht="18" customHeight="1" x14ac:dyDescent="0.35">
      <c r="A27" s="79">
        <f t="shared" si="7"/>
        <v>23</v>
      </c>
      <c r="B27" s="68">
        <v>7604762</v>
      </c>
      <c r="C27" s="23" t="s">
        <v>96</v>
      </c>
      <c r="D27" s="23" t="s">
        <v>158</v>
      </c>
      <c r="E27" s="69" t="s">
        <v>27</v>
      </c>
      <c r="F27" s="23" t="s">
        <v>1161</v>
      </c>
      <c r="G27" s="23" t="e" vm="11">
        <v>#VALUE!</v>
      </c>
      <c r="H27" s="23">
        <v>3156980537</v>
      </c>
      <c r="I27" s="70">
        <v>29302</v>
      </c>
      <c r="J27" s="23" t="s">
        <v>1051</v>
      </c>
      <c r="K27" s="23" t="s">
        <v>29</v>
      </c>
      <c r="L27" s="70">
        <v>41671</v>
      </c>
      <c r="M27" s="79">
        <v>3234700</v>
      </c>
      <c r="N27" s="23" t="s">
        <v>30</v>
      </c>
      <c r="O27" s="23" t="s">
        <v>31</v>
      </c>
      <c r="P27" s="23" t="s">
        <v>105</v>
      </c>
      <c r="Q27" s="23" t="s">
        <v>1052</v>
      </c>
      <c r="R27" s="23" t="s">
        <v>1162</v>
      </c>
      <c r="S27" s="23" t="s">
        <v>77</v>
      </c>
      <c r="T27" s="70" t="s">
        <v>1054</v>
      </c>
      <c r="U27" s="23" t="s">
        <v>35</v>
      </c>
      <c r="V27" s="23">
        <v>6.96</v>
      </c>
      <c r="W27" s="84" t="s">
        <v>1055</v>
      </c>
      <c r="X27" s="23"/>
      <c r="Y27" s="23" t="s">
        <v>1163</v>
      </c>
      <c r="Z27" s="23" t="s">
        <v>158</v>
      </c>
      <c r="AA27" s="94" t="e">
        <f>+VLOOKUP(B27,[1]Reporte_Empleados!$A:$I,12,0)</f>
        <v>#REF!</v>
      </c>
      <c r="AD27" s="87" t="str">
        <f t="shared" si="0"/>
        <v>CO0027</v>
      </c>
      <c r="AE27" s="23" t="str">
        <f t="shared" si="1"/>
        <v>CO_1634</v>
      </c>
      <c r="AF27" s="68">
        <f t="shared" si="2"/>
        <v>7604762</v>
      </c>
      <c r="AH27" s="71" t="s">
        <v>1164</v>
      </c>
      <c r="AI27" s="71" t="s">
        <v>1062</v>
      </c>
      <c r="AJ27" s="88">
        <f t="shared" ca="1" si="3"/>
        <v>44.894444444444446</v>
      </c>
      <c r="AL27" s="89" t="str">
        <f t="shared" si="4"/>
        <v>22</v>
      </c>
      <c r="AM27" s="71" t="str">
        <f t="shared" si="5"/>
        <v>03</v>
      </c>
      <c r="AN27" s="71" t="str">
        <f t="shared" si="6"/>
        <v>1980</v>
      </c>
    </row>
    <row r="28" spans="1:43" s="71" customFormat="1" ht="18" customHeight="1" x14ac:dyDescent="0.35">
      <c r="A28" s="79">
        <f t="shared" si="7"/>
        <v>24</v>
      </c>
      <c r="B28" s="68">
        <v>1129532618</v>
      </c>
      <c r="C28" s="23" t="s">
        <v>52</v>
      </c>
      <c r="D28" s="23" t="s">
        <v>160</v>
      </c>
      <c r="E28" s="69" t="s">
        <v>66</v>
      </c>
      <c r="F28" s="23" t="s">
        <v>1165</v>
      </c>
      <c r="G28" s="23" t="e" vm="3">
        <v>#VALUE!</v>
      </c>
      <c r="H28" s="23">
        <v>3002280844</v>
      </c>
      <c r="I28" s="70">
        <v>31679</v>
      </c>
      <c r="J28" s="23" t="s">
        <v>1140</v>
      </c>
      <c r="K28" s="23" t="s">
        <v>48</v>
      </c>
      <c r="L28" s="70">
        <v>45160</v>
      </c>
      <c r="M28" s="79">
        <v>5000000</v>
      </c>
      <c r="N28" s="23" t="s">
        <v>69</v>
      </c>
      <c r="O28" s="23" t="s">
        <v>119</v>
      </c>
      <c r="P28" s="23" t="s">
        <v>135</v>
      </c>
      <c r="Q28" s="23" t="s">
        <v>1052</v>
      </c>
      <c r="R28" s="23"/>
      <c r="S28" s="23" t="s">
        <v>51</v>
      </c>
      <c r="T28" s="70" t="s">
        <v>1054</v>
      </c>
      <c r="U28" s="23" t="s">
        <v>120</v>
      </c>
      <c r="V28" s="23">
        <v>6.96</v>
      </c>
      <c r="W28" s="84" t="s">
        <v>924</v>
      </c>
      <c r="X28" s="23"/>
      <c r="Y28" s="23" t="s">
        <v>1166</v>
      </c>
      <c r="Z28" s="23" t="s">
        <v>160</v>
      </c>
      <c r="AA28" s="94"/>
      <c r="AD28" s="87" t="str">
        <f t="shared" si="0"/>
        <v>CO0028</v>
      </c>
      <c r="AE28" s="23" t="str">
        <f t="shared" si="1"/>
        <v>CO_1692</v>
      </c>
      <c r="AF28" s="68">
        <f t="shared" si="2"/>
        <v>1129532618</v>
      </c>
      <c r="AH28" s="90" t="s">
        <v>1167</v>
      </c>
      <c r="AI28" s="71" t="s">
        <v>1058</v>
      </c>
      <c r="AJ28" s="88">
        <f t="shared" ca="1" si="3"/>
        <v>38.388888888888886</v>
      </c>
      <c r="AL28" s="89" t="str">
        <f t="shared" si="4"/>
        <v>24</v>
      </c>
      <c r="AM28" s="71" t="str">
        <f t="shared" si="5"/>
        <v>09</v>
      </c>
      <c r="AN28" s="71" t="str">
        <f t="shared" si="6"/>
        <v>1986</v>
      </c>
    </row>
    <row r="29" spans="1:43" s="71" customFormat="1" ht="18" customHeight="1" x14ac:dyDescent="0.35">
      <c r="A29" s="79">
        <f t="shared" si="7"/>
        <v>25</v>
      </c>
      <c r="B29" s="68">
        <v>72199572</v>
      </c>
      <c r="C29" s="23" t="s">
        <v>52</v>
      </c>
      <c r="D29" s="23" t="s">
        <v>173</v>
      </c>
      <c r="E29" s="69" t="s">
        <v>27</v>
      </c>
      <c r="F29" s="23" t="s">
        <v>174</v>
      </c>
      <c r="G29" s="23" t="e" vm="3">
        <v>#VALUE!</v>
      </c>
      <c r="H29" s="23">
        <v>3726100</v>
      </c>
      <c r="I29" s="70">
        <v>26925</v>
      </c>
      <c r="J29" s="23" t="s">
        <v>1088</v>
      </c>
      <c r="K29" s="23" t="s">
        <v>175</v>
      </c>
      <c r="L29" s="70">
        <v>41030</v>
      </c>
      <c r="M29" s="79">
        <v>2255600</v>
      </c>
      <c r="N29" s="23" t="s">
        <v>30</v>
      </c>
      <c r="O29" s="23" t="s">
        <v>31</v>
      </c>
      <c r="P29" s="23" t="s">
        <v>176</v>
      </c>
      <c r="Q29" s="23" t="s">
        <v>685</v>
      </c>
      <c r="R29" s="23" t="s">
        <v>737</v>
      </c>
      <c r="S29" s="23" t="s">
        <v>51</v>
      </c>
      <c r="T29" s="70" t="s">
        <v>1054</v>
      </c>
      <c r="U29" s="23" t="s">
        <v>120</v>
      </c>
      <c r="V29" s="23">
        <v>6.96</v>
      </c>
      <c r="W29" s="84" t="s">
        <v>924</v>
      </c>
      <c r="X29" s="23"/>
      <c r="Y29" s="23" t="s">
        <v>1168</v>
      </c>
      <c r="Z29" s="23" t="s">
        <v>173</v>
      </c>
      <c r="AA29" s="94"/>
      <c r="AD29" s="87" t="str">
        <f t="shared" si="0"/>
        <v>CO0032</v>
      </c>
      <c r="AE29" s="23" t="str">
        <f t="shared" si="1"/>
        <v>CO_1693</v>
      </c>
      <c r="AF29" s="68">
        <f t="shared" si="2"/>
        <v>72199572</v>
      </c>
      <c r="AH29" s="71" t="s">
        <v>1169</v>
      </c>
      <c r="AI29" s="71" t="s">
        <v>1097</v>
      </c>
      <c r="AJ29" s="88">
        <f t="shared" ca="1" si="3"/>
        <v>51.405555555555559</v>
      </c>
      <c r="AL29" s="89" t="str">
        <f t="shared" si="4"/>
        <v>18</v>
      </c>
      <c r="AM29" s="71" t="str">
        <f t="shared" si="5"/>
        <v>09</v>
      </c>
      <c r="AN29" s="71" t="str">
        <f t="shared" si="6"/>
        <v>1973</v>
      </c>
    </row>
    <row r="30" spans="1:43" s="71" customFormat="1" ht="18" customHeight="1" x14ac:dyDescent="0.35">
      <c r="A30" s="79">
        <f t="shared" si="7"/>
        <v>26</v>
      </c>
      <c r="B30" s="68">
        <v>72343449</v>
      </c>
      <c r="C30" s="23" t="s">
        <v>52</v>
      </c>
      <c r="D30" s="23" t="s">
        <v>177</v>
      </c>
      <c r="E30" s="69" t="s">
        <v>27</v>
      </c>
      <c r="F30" s="23" t="s">
        <v>738</v>
      </c>
      <c r="G30" s="23" t="e" vm="7">
        <v>#VALUE!</v>
      </c>
      <c r="H30" s="23">
        <v>3011674</v>
      </c>
      <c r="I30" s="70">
        <v>30941</v>
      </c>
      <c r="J30" s="23" t="s">
        <v>1170</v>
      </c>
      <c r="K30" s="23" t="s">
        <v>91</v>
      </c>
      <c r="L30" s="70">
        <v>44097</v>
      </c>
      <c r="M30" s="79">
        <v>8653300</v>
      </c>
      <c r="N30" s="23" t="s">
        <v>49</v>
      </c>
      <c r="O30" s="23" t="s">
        <v>100</v>
      </c>
      <c r="P30" s="23" t="s">
        <v>76</v>
      </c>
      <c r="Q30" s="23" t="s">
        <v>685</v>
      </c>
      <c r="R30" s="23" t="s">
        <v>739</v>
      </c>
      <c r="S30" s="23" t="s">
        <v>51</v>
      </c>
      <c r="T30" s="70" t="s">
        <v>1054</v>
      </c>
      <c r="U30" s="23" t="s">
        <v>35</v>
      </c>
      <c r="V30" s="23">
        <v>6.96</v>
      </c>
      <c r="W30" s="84" t="s">
        <v>924</v>
      </c>
      <c r="X30" s="23"/>
      <c r="Y30" s="85" t="s">
        <v>1171</v>
      </c>
      <c r="Z30" s="83" t="s">
        <v>177</v>
      </c>
      <c r="AA30" s="94"/>
      <c r="AD30" s="87" t="str">
        <f t="shared" si="0"/>
        <v>CO0033</v>
      </c>
      <c r="AE30" s="23" t="str">
        <f t="shared" si="1"/>
        <v>CO_1612</v>
      </c>
      <c r="AF30" s="68">
        <f t="shared" si="2"/>
        <v>72343449</v>
      </c>
      <c r="AH30" s="71" t="s">
        <v>1172</v>
      </c>
      <c r="AI30" s="71" t="s">
        <v>1062</v>
      </c>
      <c r="AJ30" s="88">
        <f t="shared" ca="1" si="3"/>
        <v>40.411111111111111</v>
      </c>
      <c r="AL30" s="89" t="str">
        <f t="shared" si="4"/>
        <v>16</v>
      </c>
      <c r="AM30" s="71" t="str">
        <f t="shared" si="5"/>
        <v>09</v>
      </c>
      <c r="AN30" s="71" t="str">
        <f t="shared" si="6"/>
        <v>1984</v>
      </c>
    </row>
    <row r="31" spans="1:43" s="71" customFormat="1" ht="18" customHeight="1" x14ac:dyDescent="0.35">
      <c r="A31" s="79">
        <f t="shared" si="7"/>
        <v>27</v>
      </c>
      <c r="B31" s="68">
        <v>1045726184</v>
      </c>
      <c r="C31" s="23" t="s">
        <v>52</v>
      </c>
      <c r="D31" s="23" t="s">
        <v>1173</v>
      </c>
      <c r="E31" s="69" t="s">
        <v>66</v>
      </c>
      <c r="F31" s="23" t="s">
        <v>1174</v>
      </c>
      <c r="G31" s="23" t="e" vm="3">
        <v>#VALUE!</v>
      </c>
      <c r="H31" s="23">
        <v>3007089199</v>
      </c>
      <c r="I31" s="70">
        <v>34634</v>
      </c>
      <c r="J31" s="23" t="s">
        <v>1088</v>
      </c>
      <c r="K31" s="23" t="s">
        <v>175</v>
      </c>
      <c r="L31" s="70">
        <v>44986</v>
      </c>
      <c r="M31" s="79">
        <v>3500000</v>
      </c>
      <c r="N31" s="23" t="s">
        <v>69</v>
      </c>
      <c r="O31" s="23" t="s">
        <v>31</v>
      </c>
      <c r="P31" s="23" t="s">
        <v>1175</v>
      </c>
      <c r="Q31" s="23" t="s">
        <v>685</v>
      </c>
      <c r="R31" s="23" t="s">
        <v>1176</v>
      </c>
      <c r="S31" s="23" t="s">
        <v>51</v>
      </c>
      <c r="T31" s="70" t="s">
        <v>1054</v>
      </c>
      <c r="U31" s="23" t="s">
        <v>35</v>
      </c>
      <c r="V31" s="23">
        <v>6.96</v>
      </c>
      <c r="W31" s="84" t="s">
        <v>924</v>
      </c>
      <c r="X31" s="23"/>
      <c r="Y31" s="23" t="s">
        <v>1177</v>
      </c>
      <c r="Z31" s="23" t="s">
        <v>1173</v>
      </c>
      <c r="AA31" s="94"/>
      <c r="AD31" s="87" t="str">
        <f t="shared" si="0"/>
        <v>CO0354</v>
      </c>
      <c r="AE31" s="23" t="str">
        <f t="shared" si="1"/>
        <v>CO_1693</v>
      </c>
      <c r="AF31" s="68">
        <f t="shared" si="2"/>
        <v>1045726184</v>
      </c>
      <c r="AH31" s="71" t="s">
        <v>1178</v>
      </c>
      <c r="AI31" s="71" t="s">
        <v>1058</v>
      </c>
      <c r="AJ31" s="88">
        <f t="shared" ca="1" si="3"/>
        <v>30.297222222222221</v>
      </c>
      <c r="AL31" s="89" t="str">
        <f t="shared" si="4"/>
        <v>27</v>
      </c>
      <c r="AM31" s="71" t="str">
        <f t="shared" si="5"/>
        <v>10</v>
      </c>
      <c r="AN31" s="71" t="str">
        <f t="shared" si="6"/>
        <v>1994</v>
      </c>
    </row>
    <row r="32" spans="1:43" s="72" customFormat="1" ht="18" customHeight="1" x14ac:dyDescent="0.35">
      <c r="A32" s="79">
        <f t="shared" si="7"/>
        <v>28</v>
      </c>
      <c r="B32" s="68">
        <v>1065811707</v>
      </c>
      <c r="C32" s="23" t="s">
        <v>74</v>
      </c>
      <c r="D32" s="23" t="s">
        <v>742</v>
      </c>
      <c r="E32" s="69" t="s">
        <v>27</v>
      </c>
      <c r="F32" s="23" t="s">
        <v>743</v>
      </c>
      <c r="G32" s="23" t="e" vm="6">
        <v>#VALUE!</v>
      </c>
      <c r="H32" s="23">
        <v>3144724649</v>
      </c>
      <c r="I32" s="70">
        <v>34601</v>
      </c>
      <c r="J32" s="23" t="s">
        <v>1051</v>
      </c>
      <c r="K32" s="23" t="s">
        <v>29</v>
      </c>
      <c r="L32" s="70">
        <v>43620</v>
      </c>
      <c r="M32" s="79">
        <v>2619500</v>
      </c>
      <c r="N32" s="23" t="s">
        <v>61</v>
      </c>
      <c r="O32" s="23" t="s">
        <v>31</v>
      </c>
      <c r="P32" s="23" t="s">
        <v>125</v>
      </c>
      <c r="Q32" s="23" t="s">
        <v>1052</v>
      </c>
      <c r="R32" s="23" t="s">
        <v>1179</v>
      </c>
      <c r="S32" s="23" t="s">
        <v>77</v>
      </c>
      <c r="T32" s="70" t="s">
        <v>1054</v>
      </c>
      <c r="U32" s="23" t="s">
        <v>35</v>
      </c>
      <c r="V32" s="23">
        <v>6.96</v>
      </c>
      <c r="W32" s="84" t="s">
        <v>1055</v>
      </c>
      <c r="X32" s="23"/>
      <c r="Y32" s="86" t="s">
        <v>1180</v>
      </c>
      <c r="Z32" s="86" t="s">
        <v>742</v>
      </c>
      <c r="AA32" s="94" t="e">
        <f>+VLOOKUP(B32,[1]Reporte_Empleados!$A:$I,12,0)</f>
        <v>#REF!</v>
      </c>
      <c r="AB32" s="71"/>
      <c r="AC32" s="71"/>
      <c r="AD32" s="87" t="str">
        <f t="shared" si="0"/>
        <v>CO0036</v>
      </c>
      <c r="AE32" s="23" t="str">
        <f t="shared" si="1"/>
        <v>CO_1634</v>
      </c>
      <c r="AF32" s="68">
        <f t="shared" si="2"/>
        <v>1065811707</v>
      </c>
      <c r="AG32" s="71"/>
      <c r="AH32" s="71" t="s">
        <v>1181</v>
      </c>
      <c r="AI32" s="72" t="s">
        <v>1058</v>
      </c>
      <c r="AJ32" s="88">
        <f t="shared" ca="1" si="3"/>
        <v>30.388888888888889</v>
      </c>
      <c r="AL32" s="89" t="str">
        <f t="shared" si="4"/>
        <v>24</v>
      </c>
      <c r="AM32" s="71" t="str">
        <f t="shared" si="5"/>
        <v>09</v>
      </c>
      <c r="AN32" s="71" t="str">
        <f t="shared" si="6"/>
        <v>1994</v>
      </c>
      <c r="AQ32" s="71"/>
    </row>
    <row r="33" spans="1:40" s="71" customFormat="1" ht="18" customHeight="1" x14ac:dyDescent="0.35">
      <c r="A33" s="79">
        <f t="shared" si="7"/>
        <v>29</v>
      </c>
      <c r="B33" s="68">
        <v>1065583005</v>
      </c>
      <c r="C33" s="23" t="s">
        <v>74</v>
      </c>
      <c r="D33" s="23" t="s">
        <v>745</v>
      </c>
      <c r="E33" s="69" t="s">
        <v>27</v>
      </c>
      <c r="F33" s="23" t="s">
        <v>1182</v>
      </c>
      <c r="G33" s="23" t="e" vm="4">
        <v>#VALUE!</v>
      </c>
      <c r="H33" s="23">
        <v>3153742007</v>
      </c>
      <c r="I33" s="70">
        <v>31901</v>
      </c>
      <c r="J33" s="23" t="s">
        <v>1051</v>
      </c>
      <c r="K33" s="23" t="s">
        <v>29</v>
      </c>
      <c r="L33" s="70">
        <v>43724</v>
      </c>
      <c r="M33" s="79">
        <v>2619500</v>
      </c>
      <c r="N33" s="23" t="s">
        <v>30</v>
      </c>
      <c r="O33" s="23" t="s">
        <v>62</v>
      </c>
      <c r="P33" s="23" t="s">
        <v>125</v>
      </c>
      <c r="Q33" s="23" t="s">
        <v>1052</v>
      </c>
      <c r="R33" s="23" t="s">
        <v>1183</v>
      </c>
      <c r="S33" s="23" t="s">
        <v>77</v>
      </c>
      <c r="T33" s="70" t="s">
        <v>1054</v>
      </c>
      <c r="U33" s="23" t="s">
        <v>35</v>
      </c>
      <c r="V33" s="23">
        <v>6.96</v>
      </c>
      <c r="W33" s="84">
        <v>1</v>
      </c>
      <c r="X33" s="23"/>
      <c r="Y33" s="23" t="s">
        <v>1184</v>
      </c>
      <c r="Z33" s="23" t="s">
        <v>745</v>
      </c>
      <c r="AA33" s="94" t="e">
        <f>+VLOOKUP(B33,[1]Reporte_Empleados!$A:$I,12,0)</f>
        <v>#REF!</v>
      </c>
      <c r="AD33" s="87" t="str">
        <f t="shared" si="0"/>
        <v>CO0037</v>
      </c>
      <c r="AE33" s="23" t="str">
        <f t="shared" si="1"/>
        <v>CO_1634</v>
      </c>
      <c r="AF33" s="68">
        <f t="shared" si="2"/>
        <v>1065583005</v>
      </c>
      <c r="AH33" s="71" t="s">
        <v>1185</v>
      </c>
      <c r="AI33" s="71" t="s">
        <v>1062</v>
      </c>
      <c r="AJ33" s="88">
        <f t="shared" ca="1" si="3"/>
        <v>37.777777777777779</v>
      </c>
      <c r="AL33" s="89" t="str">
        <f t="shared" si="4"/>
        <v>04</v>
      </c>
      <c r="AM33" s="71" t="str">
        <f t="shared" si="5"/>
        <v>05</v>
      </c>
      <c r="AN33" s="71" t="str">
        <f t="shared" si="6"/>
        <v>1987</v>
      </c>
    </row>
    <row r="34" spans="1:40" s="71" customFormat="1" ht="18" customHeight="1" x14ac:dyDescent="0.35">
      <c r="A34" s="79">
        <f t="shared" si="7"/>
        <v>30</v>
      </c>
      <c r="B34" s="68">
        <v>1114883174</v>
      </c>
      <c r="C34" s="23" t="s">
        <v>363</v>
      </c>
      <c r="D34" s="23" t="s">
        <v>1186</v>
      </c>
      <c r="E34" s="69" t="s">
        <v>27</v>
      </c>
      <c r="F34" s="23" t="s">
        <v>1187</v>
      </c>
      <c r="G34" s="23" t="e" vm="12">
        <v>#VALUE!</v>
      </c>
      <c r="H34" s="23">
        <v>3137985656</v>
      </c>
      <c r="I34" s="70">
        <v>33026</v>
      </c>
      <c r="J34" s="23" t="s">
        <v>1059</v>
      </c>
      <c r="K34" s="23" t="s">
        <v>60</v>
      </c>
      <c r="L34" s="70">
        <v>44900</v>
      </c>
      <c r="M34" s="79">
        <v>1763800</v>
      </c>
      <c r="N34" s="23" t="s">
        <v>61</v>
      </c>
      <c r="O34" s="23" t="s">
        <v>62</v>
      </c>
      <c r="P34" s="23" t="s">
        <v>1126</v>
      </c>
      <c r="Q34" s="23" t="s">
        <v>685</v>
      </c>
      <c r="R34" s="23" t="s">
        <v>1188</v>
      </c>
      <c r="S34" s="23" t="s">
        <v>64</v>
      </c>
      <c r="T34" s="70" t="s">
        <v>1054</v>
      </c>
      <c r="U34" s="23" t="s">
        <v>35</v>
      </c>
      <c r="V34" s="23">
        <v>6.96</v>
      </c>
      <c r="W34" s="84" t="s">
        <v>924</v>
      </c>
      <c r="X34" s="23"/>
      <c r="Y34" s="23" t="s">
        <v>1189</v>
      </c>
      <c r="Z34" s="23" t="s">
        <v>1186</v>
      </c>
      <c r="AA34" s="94"/>
      <c r="AD34" s="87" t="str">
        <f t="shared" si="0"/>
        <v>CO0339</v>
      </c>
      <c r="AE34" s="23" t="str">
        <f t="shared" si="1"/>
        <v>CO_1624</v>
      </c>
      <c r="AF34" s="68">
        <f t="shared" si="2"/>
        <v>1114883174</v>
      </c>
      <c r="AH34" s="71" t="s">
        <v>1190</v>
      </c>
      <c r="AI34" s="71" t="s">
        <v>1097</v>
      </c>
      <c r="AJ34" s="88">
        <f t="shared" ca="1" si="3"/>
        <v>34.700000000000003</v>
      </c>
      <c r="AL34" s="89" t="str">
        <f t="shared" si="4"/>
        <v>02</v>
      </c>
      <c r="AM34" s="71" t="str">
        <f t="shared" si="5"/>
        <v>06</v>
      </c>
      <c r="AN34" s="71" t="str">
        <f t="shared" si="6"/>
        <v>1990</v>
      </c>
    </row>
    <row r="35" spans="1:40" s="71" customFormat="1" ht="18" customHeight="1" x14ac:dyDescent="0.35">
      <c r="A35" s="79">
        <f t="shared" si="7"/>
        <v>31</v>
      </c>
      <c r="B35" s="68">
        <v>1065565202</v>
      </c>
      <c r="C35" s="23" t="s">
        <v>74</v>
      </c>
      <c r="D35" s="23" t="s">
        <v>1191</v>
      </c>
      <c r="E35" s="69" t="s">
        <v>27</v>
      </c>
      <c r="F35" s="23" t="s">
        <v>1192</v>
      </c>
      <c r="G35" s="23" t="e" vm="4">
        <v>#VALUE!</v>
      </c>
      <c r="H35" s="23">
        <v>3017896257</v>
      </c>
      <c r="I35" s="70">
        <v>31357</v>
      </c>
      <c r="J35" s="23" t="s">
        <v>1051</v>
      </c>
      <c r="K35" s="23" t="s">
        <v>1193</v>
      </c>
      <c r="L35" s="70">
        <v>43862</v>
      </c>
      <c r="M35" s="79">
        <v>2140800</v>
      </c>
      <c r="N35" s="23" t="s">
        <v>30</v>
      </c>
      <c r="O35" s="23" t="s">
        <v>31</v>
      </c>
      <c r="P35" s="23" t="s">
        <v>88</v>
      </c>
      <c r="Q35" s="23" t="s">
        <v>685</v>
      </c>
      <c r="R35" s="23" t="s">
        <v>1194</v>
      </c>
      <c r="S35" s="23" t="s">
        <v>77</v>
      </c>
      <c r="T35" s="70" t="s">
        <v>1054</v>
      </c>
      <c r="U35" s="23" t="s">
        <v>78</v>
      </c>
      <c r="V35" s="23">
        <v>6.96</v>
      </c>
      <c r="W35" s="84" t="s">
        <v>1055</v>
      </c>
      <c r="X35" s="23"/>
      <c r="Y35" s="23" t="s">
        <v>1195</v>
      </c>
      <c r="Z35" s="23" t="s">
        <v>1191</v>
      </c>
      <c r="AA35" s="94" t="e">
        <f>+VLOOKUP(B35,[1]Reporte_Empleados!$A:$I,12,0)</f>
        <v>#REF!</v>
      </c>
      <c r="AD35" s="87" t="str">
        <f t="shared" si="0"/>
        <v>CO0234</v>
      </c>
      <c r="AE35" s="23" t="str">
        <f t="shared" si="1"/>
        <v>CO_1634</v>
      </c>
      <c r="AF35" s="68">
        <f t="shared" si="2"/>
        <v>1065565202</v>
      </c>
      <c r="AH35" s="71" t="s">
        <v>1196</v>
      </c>
      <c r="AI35" s="71" t="s">
        <v>1097</v>
      </c>
      <c r="AJ35" s="88">
        <f t="shared" ca="1" si="3"/>
        <v>39.272222222222226</v>
      </c>
      <c r="AL35" s="89" t="str">
        <f t="shared" si="4"/>
        <v>06</v>
      </c>
      <c r="AM35" s="71" t="str">
        <f t="shared" si="5"/>
        <v>11</v>
      </c>
      <c r="AN35" s="71" t="str">
        <f t="shared" si="6"/>
        <v>1985</v>
      </c>
    </row>
    <row r="36" spans="1:40" s="71" customFormat="1" ht="18" customHeight="1" x14ac:dyDescent="0.35">
      <c r="A36" s="79">
        <f t="shared" si="7"/>
        <v>32</v>
      </c>
      <c r="B36" s="68">
        <v>77163270</v>
      </c>
      <c r="C36" s="23" t="s">
        <v>185</v>
      </c>
      <c r="D36" s="23" t="s">
        <v>186</v>
      </c>
      <c r="E36" s="69" t="s">
        <v>27</v>
      </c>
      <c r="F36" s="23" t="s">
        <v>1197</v>
      </c>
      <c r="G36" s="23" t="e" vm="4">
        <v>#VALUE!</v>
      </c>
      <c r="H36" s="23">
        <v>3175942217</v>
      </c>
      <c r="I36" s="70">
        <v>29632</v>
      </c>
      <c r="J36" s="23" t="s">
        <v>1051</v>
      </c>
      <c r="K36" s="23" t="s">
        <v>29</v>
      </c>
      <c r="L36" s="70">
        <v>41671</v>
      </c>
      <c r="M36" s="79">
        <v>3234700</v>
      </c>
      <c r="N36" s="23" t="s">
        <v>30</v>
      </c>
      <c r="O36" s="23" t="s">
        <v>31</v>
      </c>
      <c r="P36" s="23" t="s">
        <v>105</v>
      </c>
      <c r="Q36" s="23" t="s">
        <v>1052</v>
      </c>
      <c r="R36" s="23" t="s">
        <v>1198</v>
      </c>
      <c r="S36" s="23" t="s">
        <v>77</v>
      </c>
      <c r="T36" s="70" t="s">
        <v>1054</v>
      </c>
      <c r="U36" s="23" t="s">
        <v>35</v>
      </c>
      <c r="V36" s="23">
        <v>6.96</v>
      </c>
      <c r="W36" s="84" t="s">
        <v>1055</v>
      </c>
      <c r="X36" s="23"/>
      <c r="Y36" s="23" t="s">
        <v>1199</v>
      </c>
      <c r="Z36" s="23" t="s">
        <v>186</v>
      </c>
      <c r="AA36" s="94" t="e">
        <f>+VLOOKUP(B36,[1]Reporte_Empleados!$A:$I,12,0)</f>
        <v>#REF!</v>
      </c>
      <c r="AD36" s="87" t="str">
        <f t="shared" si="0"/>
        <v>CO0038</v>
      </c>
      <c r="AE36" s="23" t="str">
        <f t="shared" si="1"/>
        <v>CO_1634</v>
      </c>
      <c r="AF36" s="68">
        <f t="shared" si="2"/>
        <v>77163270</v>
      </c>
      <c r="AH36" s="71" t="s">
        <v>1200</v>
      </c>
      <c r="AI36" s="71" t="s">
        <v>1097</v>
      </c>
      <c r="AJ36" s="88">
        <f t="shared" ca="1" si="3"/>
        <v>43.99722222222222</v>
      </c>
      <c r="AL36" s="89" t="str">
        <f t="shared" si="4"/>
        <v>15</v>
      </c>
      <c r="AM36" s="71" t="str">
        <f t="shared" si="5"/>
        <v>02</v>
      </c>
      <c r="AN36" s="71" t="str">
        <f t="shared" si="6"/>
        <v>1981</v>
      </c>
    </row>
    <row r="37" spans="1:40" s="71" customFormat="1" ht="18" customHeight="1" x14ac:dyDescent="0.35">
      <c r="A37" s="79">
        <f t="shared" si="7"/>
        <v>33</v>
      </c>
      <c r="B37" s="68">
        <v>1042447428</v>
      </c>
      <c r="C37" s="23" t="s">
        <v>47</v>
      </c>
      <c r="D37" s="23" t="s">
        <v>1201</v>
      </c>
      <c r="E37" s="69" t="s">
        <v>66</v>
      </c>
      <c r="F37" s="23" t="s">
        <v>1202</v>
      </c>
      <c r="G37" s="23" t="e" vm="13">
        <v>#VALUE!</v>
      </c>
      <c r="H37" s="23">
        <v>3006471059</v>
      </c>
      <c r="I37" s="70">
        <v>34352</v>
      </c>
      <c r="J37" s="23" t="s">
        <v>1203</v>
      </c>
      <c r="K37" s="23" t="s">
        <v>68</v>
      </c>
      <c r="L37" s="70">
        <v>44984</v>
      </c>
      <c r="M37" s="79">
        <v>3500000</v>
      </c>
      <c r="N37" s="23" t="s">
        <v>61</v>
      </c>
      <c r="O37" s="23" t="s">
        <v>31</v>
      </c>
      <c r="P37" s="23" t="s">
        <v>1204</v>
      </c>
      <c r="Q37" s="23" t="s">
        <v>1052</v>
      </c>
      <c r="R37" s="23" t="s">
        <v>1205</v>
      </c>
      <c r="S37" s="23" t="s">
        <v>51</v>
      </c>
      <c r="T37" s="70" t="s">
        <v>1054</v>
      </c>
      <c r="U37" s="23" t="s">
        <v>35</v>
      </c>
      <c r="V37" s="23">
        <v>6.96</v>
      </c>
      <c r="W37" s="84" t="s">
        <v>924</v>
      </c>
      <c r="X37" s="23"/>
      <c r="Y37" s="23" t="s">
        <v>1206</v>
      </c>
      <c r="Z37" s="23" t="s">
        <v>1201</v>
      </c>
      <c r="AA37" s="94"/>
      <c r="AD37" s="87" t="str">
        <f t="shared" ref="AD37:AD65" si="8">+"CO"&amp;MID(Y37,7,4)</f>
        <v>CO0352</v>
      </c>
      <c r="AE37" s="23" t="str">
        <f t="shared" ref="AE37:AE65" si="9">+J37</f>
        <v>CO_1694</v>
      </c>
      <c r="AF37" s="68">
        <f t="shared" ref="AF37:AF65" si="10">+B37</f>
        <v>1042447428</v>
      </c>
      <c r="AH37" s="71" t="s">
        <v>1207</v>
      </c>
      <c r="AI37" s="71" t="s">
        <v>1058</v>
      </c>
      <c r="AJ37" s="88">
        <f t="shared" ref="AJ37:AJ68" ca="1" si="11">+DAYS360(I37,$AJ$4)/360</f>
        <v>31.072222222222223</v>
      </c>
      <c r="AL37" s="89" t="str">
        <f t="shared" ref="AL37:AL68" si="12">+TEXT(I37,"dd")</f>
        <v>18</v>
      </c>
      <c r="AM37" s="71" t="str">
        <f t="shared" ref="AM37:AM68" si="13">+TEXT(I37,"mm")</f>
        <v>01</v>
      </c>
      <c r="AN37" s="71" t="str">
        <f t="shared" ref="AN37:AN68" si="14">+TEXT(I37,"yyyy")</f>
        <v>1994</v>
      </c>
    </row>
    <row r="38" spans="1:40" s="71" customFormat="1" ht="18" customHeight="1" x14ac:dyDescent="0.35">
      <c r="A38" s="79">
        <f t="shared" si="7"/>
        <v>34</v>
      </c>
      <c r="B38" s="68">
        <v>1064118593</v>
      </c>
      <c r="C38" s="23" t="s">
        <v>114</v>
      </c>
      <c r="D38" s="23" t="s">
        <v>1208</v>
      </c>
      <c r="E38" s="69" t="s">
        <v>27</v>
      </c>
      <c r="F38" s="23" t="s">
        <v>1209</v>
      </c>
      <c r="G38" s="23" t="e" vm="6">
        <v>#VALUE!</v>
      </c>
      <c r="H38" s="23">
        <v>3128575110</v>
      </c>
      <c r="I38" s="70">
        <v>35293</v>
      </c>
      <c r="J38" s="23" t="s">
        <v>1051</v>
      </c>
      <c r="K38" s="23" t="s">
        <v>29</v>
      </c>
      <c r="L38" s="70">
        <v>44136</v>
      </c>
      <c r="M38" s="79">
        <v>2619500</v>
      </c>
      <c r="N38" s="23" t="s">
        <v>30</v>
      </c>
      <c r="O38" s="23" t="s">
        <v>31</v>
      </c>
      <c r="P38" s="23" t="s">
        <v>125</v>
      </c>
      <c r="Q38" s="23" t="s">
        <v>685</v>
      </c>
      <c r="R38" s="23" t="s">
        <v>1210</v>
      </c>
      <c r="S38" s="23" t="s">
        <v>77</v>
      </c>
      <c r="T38" s="70" t="s">
        <v>1054</v>
      </c>
      <c r="U38" s="23" t="s">
        <v>35</v>
      </c>
      <c r="V38" s="23">
        <v>6.96</v>
      </c>
      <c r="W38" s="84" t="s">
        <v>1055</v>
      </c>
      <c r="X38" s="23"/>
      <c r="Y38" s="23" t="s">
        <v>1211</v>
      </c>
      <c r="Z38" s="23" t="s">
        <v>1208</v>
      </c>
      <c r="AA38" s="94" t="e">
        <f>+VLOOKUP(B38,[1]Reporte_Empleados!$A:$I,12,0)</f>
        <v>#REF!</v>
      </c>
      <c r="AD38" s="87" t="str">
        <f t="shared" si="8"/>
        <v>CO0253</v>
      </c>
      <c r="AE38" s="23" t="str">
        <f t="shared" si="9"/>
        <v>CO_1634</v>
      </c>
      <c r="AF38" s="68">
        <f t="shared" si="10"/>
        <v>1064118593</v>
      </c>
      <c r="AH38" s="71" t="s">
        <v>1212</v>
      </c>
      <c r="AI38" s="71" t="s">
        <v>1058</v>
      </c>
      <c r="AJ38" s="88">
        <f t="shared" ca="1" si="11"/>
        <v>28.494444444444444</v>
      </c>
      <c r="AL38" s="89" t="str">
        <f t="shared" si="12"/>
        <v>16</v>
      </c>
      <c r="AM38" s="71" t="str">
        <f t="shared" si="13"/>
        <v>08</v>
      </c>
      <c r="AN38" s="71" t="str">
        <f t="shared" si="14"/>
        <v>1996</v>
      </c>
    </row>
    <row r="39" spans="1:40" s="71" customFormat="1" ht="18" customHeight="1" x14ac:dyDescent="0.35">
      <c r="A39" s="79">
        <f t="shared" si="7"/>
        <v>35</v>
      </c>
      <c r="B39" s="68">
        <v>1065571674</v>
      </c>
      <c r="C39" s="23" t="s">
        <v>74</v>
      </c>
      <c r="D39" s="23" t="s">
        <v>190</v>
      </c>
      <c r="E39" s="69" t="s">
        <v>27</v>
      </c>
      <c r="F39" s="23" t="s">
        <v>191</v>
      </c>
      <c r="G39" s="23" t="e" vm="4">
        <v>#VALUE!</v>
      </c>
      <c r="H39" s="23">
        <v>3167462229</v>
      </c>
      <c r="I39" s="70">
        <v>31598</v>
      </c>
      <c r="J39" s="23" t="s">
        <v>1051</v>
      </c>
      <c r="K39" s="23" t="s">
        <v>29</v>
      </c>
      <c r="L39" s="70">
        <v>41671</v>
      </c>
      <c r="M39" s="79">
        <v>3234700</v>
      </c>
      <c r="N39" s="23" t="s">
        <v>30</v>
      </c>
      <c r="O39" s="23" t="s">
        <v>62</v>
      </c>
      <c r="P39" s="23" t="s">
        <v>105</v>
      </c>
      <c r="Q39" s="23" t="s">
        <v>1052</v>
      </c>
      <c r="R39" s="23" t="s">
        <v>1213</v>
      </c>
      <c r="S39" s="23" t="s">
        <v>77</v>
      </c>
      <c r="T39" s="70" t="s">
        <v>1054</v>
      </c>
      <c r="U39" s="23" t="s">
        <v>35</v>
      </c>
      <c r="V39" s="23">
        <v>6.96</v>
      </c>
      <c r="W39" s="84" t="s">
        <v>1055</v>
      </c>
      <c r="X39" s="23"/>
      <c r="Y39" s="23" t="s">
        <v>1214</v>
      </c>
      <c r="Z39" s="23" t="s">
        <v>190</v>
      </c>
      <c r="AA39" s="94" t="e">
        <f>+VLOOKUP(B39,[1]Reporte_Empleados!$A:$I,12,0)</f>
        <v>#REF!</v>
      </c>
      <c r="AD39" s="87" t="str">
        <f t="shared" si="8"/>
        <v>CO0041</v>
      </c>
      <c r="AE39" s="23" t="str">
        <f t="shared" si="9"/>
        <v>CO_1634</v>
      </c>
      <c r="AF39" s="68">
        <f t="shared" si="10"/>
        <v>1065571674</v>
      </c>
      <c r="AH39" s="71" t="s">
        <v>1215</v>
      </c>
      <c r="AI39" s="71" t="s">
        <v>1062</v>
      </c>
      <c r="AJ39" s="88">
        <f t="shared" ca="1" si="11"/>
        <v>38.608333333333334</v>
      </c>
      <c r="AL39" s="89" t="str">
        <f t="shared" si="12"/>
        <v>05</v>
      </c>
      <c r="AM39" s="71" t="str">
        <f t="shared" si="13"/>
        <v>07</v>
      </c>
      <c r="AN39" s="71" t="str">
        <f t="shared" si="14"/>
        <v>1986</v>
      </c>
    </row>
    <row r="40" spans="1:40" s="71" customFormat="1" ht="18" customHeight="1" x14ac:dyDescent="0.35">
      <c r="A40" s="79">
        <f t="shared" si="7"/>
        <v>36</v>
      </c>
      <c r="B40" s="68">
        <v>1064109238</v>
      </c>
      <c r="C40" s="23" t="s">
        <v>114</v>
      </c>
      <c r="D40" s="23" t="s">
        <v>192</v>
      </c>
      <c r="E40" s="69" t="s">
        <v>27</v>
      </c>
      <c r="F40" s="23" t="s">
        <v>193</v>
      </c>
      <c r="G40" s="23" t="e" vm="6">
        <v>#VALUE!</v>
      </c>
      <c r="H40" s="23">
        <v>3137463019</v>
      </c>
      <c r="I40" s="70">
        <v>32073</v>
      </c>
      <c r="J40" s="23" t="s">
        <v>1051</v>
      </c>
      <c r="K40" s="23" t="s">
        <v>29</v>
      </c>
      <c r="L40" s="70">
        <v>40756</v>
      </c>
      <c r="M40" s="79">
        <v>2619500</v>
      </c>
      <c r="N40" s="23" t="s">
        <v>30</v>
      </c>
      <c r="O40" s="23" t="s">
        <v>62</v>
      </c>
      <c r="P40" s="23" t="s">
        <v>125</v>
      </c>
      <c r="Q40" s="23" t="s">
        <v>1052</v>
      </c>
      <c r="R40" s="23" t="s">
        <v>1216</v>
      </c>
      <c r="S40" s="23" t="s">
        <v>77</v>
      </c>
      <c r="T40" s="70" t="s">
        <v>1054</v>
      </c>
      <c r="U40" s="23" t="s">
        <v>120</v>
      </c>
      <c r="V40" s="23">
        <v>6.96</v>
      </c>
      <c r="W40" s="84">
        <v>1</v>
      </c>
      <c r="X40" s="23"/>
      <c r="Y40" s="23" t="s">
        <v>1217</v>
      </c>
      <c r="Z40" s="23" t="s">
        <v>192</v>
      </c>
      <c r="AA40" s="94" t="e">
        <f>+VLOOKUP(B40,[1]Reporte_Empleados!$A:$I,12,0)</f>
        <v>#REF!</v>
      </c>
      <c r="AD40" s="87" t="str">
        <f t="shared" si="8"/>
        <v>CO0042</v>
      </c>
      <c r="AE40" s="23" t="str">
        <f t="shared" si="9"/>
        <v>CO_1634</v>
      </c>
      <c r="AF40" s="68">
        <f t="shared" si="10"/>
        <v>1064109238</v>
      </c>
      <c r="AH40" s="71" t="s">
        <v>1218</v>
      </c>
      <c r="AI40" s="71" t="s">
        <v>1097</v>
      </c>
      <c r="AJ40" s="88">
        <f t="shared" ca="1" si="11"/>
        <v>37.30833333333333</v>
      </c>
      <c r="AL40" s="89" t="str">
        <f t="shared" si="12"/>
        <v>23</v>
      </c>
      <c r="AM40" s="71" t="str">
        <f t="shared" si="13"/>
        <v>10</v>
      </c>
      <c r="AN40" s="71" t="str">
        <f t="shared" si="14"/>
        <v>1987</v>
      </c>
    </row>
    <row r="41" spans="1:40" s="71" customFormat="1" ht="18" customHeight="1" x14ac:dyDescent="0.35">
      <c r="A41" s="79">
        <f t="shared" si="7"/>
        <v>37</v>
      </c>
      <c r="B41" s="68">
        <v>1083432377</v>
      </c>
      <c r="C41" s="23">
        <v>0</v>
      </c>
      <c r="D41" s="23" t="s">
        <v>1219</v>
      </c>
      <c r="E41" s="69" t="s">
        <v>27</v>
      </c>
      <c r="F41" s="23" t="s">
        <v>1220</v>
      </c>
      <c r="G41" s="23" t="e" vm="13">
        <v>#VALUE!</v>
      </c>
      <c r="H41" s="23">
        <v>3013470448</v>
      </c>
      <c r="I41" s="70">
        <v>31661</v>
      </c>
      <c r="J41" s="23" t="s">
        <v>1203</v>
      </c>
      <c r="K41" s="23" t="s">
        <v>68</v>
      </c>
      <c r="L41" s="70">
        <v>44844</v>
      </c>
      <c r="M41" s="79">
        <v>3500000</v>
      </c>
      <c r="N41" s="23" t="s">
        <v>69</v>
      </c>
      <c r="O41" s="23" t="s">
        <v>31</v>
      </c>
      <c r="P41" s="23" t="s">
        <v>1221</v>
      </c>
      <c r="Q41" s="23" t="s">
        <v>1052</v>
      </c>
      <c r="R41" s="23" t="s">
        <v>1222</v>
      </c>
      <c r="S41" s="23" t="s">
        <v>51</v>
      </c>
      <c r="T41" s="70" t="s">
        <v>1054</v>
      </c>
      <c r="U41" s="23" t="s">
        <v>78</v>
      </c>
      <c r="V41" s="23">
        <v>6.96</v>
      </c>
      <c r="W41" s="84" t="s">
        <v>924</v>
      </c>
      <c r="X41" s="23"/>
      <c r="Y41" s="23" t="str">
        <f>+VLOOKUP(B41,[2]URNM2037!$B$4:$AQ$223,42,0)</f>
        <v>CO00000328</v>
      </c>
      <c r="Z41" s="23" t="s">
        <v>1219</v>
      </c>
      <c r="AA41" s="94"/>
      <c r="AD41" s="87" t="str">
        <f t="shared" si="8"/>
        <v>CO0328</v>
      </c>
      <c r="AE41" s="23" t="str">
        <f t="shared" si="9"/>
        <v>CO_1694</v>
      </c>
      <c r="AF41" s="68">
        <f t="shared" si="10"/>
        <v>1083432377</v>
      </c>
      <c r="AH41" s="71" t="s">
        <v>1223</v>
      </c>
      <c r="AI41" s="71" t="s">
        <v>1058</v>
      </c>
      <c r="AJ41" s="88">
        <f t="shared" ca="1" si="11"/>
        <v>38.43888888888889</v>
      </c>
      <c r="AL41" s="89" t="str">
        <f t="shared" si="12"/>
        <v>06</v>
      </c>
      <c r="AM41" s="71" t="str">
        <f t="shared" si="13"/>
        <v>09</v>
      </c>
      <c r="AN41" s="71" t="str">
        <f t="shared" si="14"/>
        <v>1986</v>
      </c>
    </row>
    <row r="42" spans="1:40" s="71" customFormat="1" ht="18" customHeight="1" x14ac:dyDescent="0.35">
      <c r="A42" s="79">
        <f t="shared" si="7"/>
        <v>38</v>
      </c>
      <c r="B42" s="68">
        <v>9694234</v>
      </c>
      <c r="C42" s="23" t="s">
        <v>194</v>
      </c>
      <c r="D42" s="23" t="s">
        <v>195</v>
      </c>
      <c r="E42" s="69" t="s">
        <v>27</v>
      </c>
      <c r="F42" s="23" t="s">
        <v>196</v>
      </c>
      <c r="G42" s="23" t="e" vm="3">
        <v>#VALUE!</v>
      </c>
      <c r="H42" s="23">
        <v>3205685789</v>
      </c>
      <c r="I42" s="70">
        <v>30801</v>
      </c>
      <c r="J42" s="23" t="s">
        <v>1224</v>
      </c>
      <c r="K42" s="23" t="s">
        <v>197</v>
      </c>
      <c r="L42" s="70">
        <v>39727</v>
      </c>
      <c r="M42" s="79">
        <v>14113000</v>
      </c>
      <c r="N42" s="23" t="s">
        <v>69</v>
      </c>
      <c r="O42" s="23" t="s">
        <v>31</v>
      </c>
      <c r="P42" s="23" t="s">
        <v>198</v>
      </c>
      <c r="Q42" s="23" t="s">
        <v>685</v>
      </c>
      <c r="R42" s="23" t="s">
        <v>760</v>
      </c>
      <c r="S42" s="23" t="s">
        <v>51</v>
      </c>
      <c r="T42" s="70" t="s">
        <v>1054</v>
      </c>
      <c r="U42" s="23" t="s">
        <v>35</v>
      </c>
      <c r="V42" s="23">
        <v>6.96</v>
      </c>
      <c r="W42" s="84" t="s">
        <v>924</v>
      </c>
      <c r="X42" s="23"/>
      <c r="Y42" s="23" t="s">
        <v>1225</v>
      </c>
      <c r="Z42" s="23" t="s">
        <v>195</v>
      </c>
      <c r="AA42" s="94"/>
      <c r="AD42" s="87" t="str">
        <f t="shared" si="8"/>
        <v>CO0043</v>
      </c>
      <c r="AE42" s="23" t="str">
        <f t="shared" si="9"/>
        <v>CO_1670</v>
      </c>
      <c r="AF42" s="68">
        <f t="shared" si="10"/>
        <v>9694234</v>
      </c>
      <c r="AH42" s="71" t="s">
        <v>1226</v>
      </c>
      <c r="AI42" s="71" t="s">
        <v>1062</v>
      </c>
      <c r="AJ42" s="88">
        <f t="shared" ca="1" si="11"/>
        <v>40.791666666666664</v>
      </c>
      <c r="AL42" s="89" t="str">
        <f t="shared" si="12"/>
        <v>29</v>
      </c>
      <c r="AM42" s="71" t="str">
        <f t="shared" si="13"/>
        <v>04</v>
      </c>
      <c r="AN42" s="71" t="str">
        <f t="shared" si="14"/>
        <v>1984</v>
      </c>
    </row>
    <row r="43" spans="1:40" s="71" customFormat="1" ht="18" customHeight="1" x14ac:dyDescent="0.35">
      <c r="A43" s="79">
        <f t="shared" si="7"/>
        <v>39</v>
      </c>
      <c r="B43" s="68">
        <v>1140863312</v>
      </c>
      <c r="C43" s="23" t="s">
        <v>52</v>
      </c>
      <c r="D43" s="23" t="s">
        <v>1227</v>
      </c>
      <c r="E43" s="69" t="s">
        <v>27</v>
      </c>
      <c r="F43" s="23" t="s">
        <v>1228</v>
      </c>
      <c r="G43" s="23" t="e" vm="3">
        <v>#VALUE!</v>
      </c>
      <c r="H43" s="23">
        <v>3215015572</v>
      </c>
      <c r="I43" s="70">
        <v>34228</v>
      </c>
      <c r="J43" s="23" t="s">
        <v>1229</v>
      </c>
      <c r="K43" s="23" t="s">
        <v>1230</v>
      </c>
      <c r="L43" s="70">
        <v>44789</v>
      </c>
      <c r="M43" s="79">
        <v>8742400</v>
      </c>
      <c r="N43" s="23" t="s">
        <v>69</v>
      </c>
      <c r="O43" s="23" t="s">
        <v>119</v>
      </c>
      <c r="P43" s="23" t="s">
        <v>1231</v>
      </c>
      <c r="Q43" s="23" t="s">
        <v>1052</v>
      </c>
      <c r="R43" s="23" t="s">
        <v>1232</v>
      </c>
      <c r="S43" s="23" t="s">
        <v>51</v>
      </c>
      <c r="T43" s="70" t="s">
        <v>1054</v>
      </c>
      <c r="U43" s="23" t="s">
        <v>120</v>
      </c>
      <c r="V43" s="23">
        <v>6.96</v>
      </c>
      <c r="W43" s="84" t="s">
        <v>924</v>
      </c>
      <c r="X43" s="23"/>
      <c r="Y43" s="23" t="s">
        <v>1233</v>
      </c>
      <c r="Z43" s="23" t="s">
        <v>1227</v>
      </c>
      <c r="AA43" s="94"/>
      <c r="AD43" s="87" t="str">
        <f t="shared" si="8"/>
        <v>CO0322</v>
      </c>
      <c r="AE43" s="23" t="str">
        <f t="shared" si="9"/>
        <v>CO_1688</v>
      </c>
      <c r="AF43" s="68">
        <f t="shared" si="10"/>
        <v>1140863312</v>
      </c>
      <c r="AH43" s="71" t="s">
        <v>1234</v>
      </c>
      <c r="AI43" s="71" t="s">
        <v>1062</v>
      </c>
      <c r="AJ43" s="88">
        <f t="shared" ca="1" si="11"/>
        <v>31.411111111111111</v>
      </c>
      <c r="AL43" s="89" t="str">
        <f t="shared" si="12"/>
        <v>16</v>
      </c>
      <c r="AM43" s="71" t="str">
        <f t="shared" si="13"/>
        <v>09</v>
      </c>
      <c r="AN43" s="71" t="str">
        <f t="shared" si="14"/>
        <v>1993</v>
      </c>
    </row>
    <row r="44" spans="1:40" s="71" customFormat="1" ht="18" customHeight="1" x14ac:dyDescent="0.35">
      <c r="A44" s="79">
        <f t="shared" si="7"/>
        <v>40</v>
      </c>
      <c r="B44" s="68">
        <v>8791845</v>
      </c>
      <c r="C44" s="23" t="s">
        <v>121</v>
      </c>
      <c r="D44" s="23" t="s">
        <v>199</v>
      </c>
      <c r="E44" s="69" t="s">
        <v>27</v>
      </c>
      <c r="F44" s="23" t="s">
        <v>200</v>
      </c>
      <c r="G44" s="23" t="e" vm="14">
        <v>#VALUE!</v>
      </c>
      <c r="H44" s="23">
        <v>3114087484</v>
      </c>
      <c r="I44" s="70">
        <v>23617</v>
      </c>
      <c r="J44" s="23" t="s">
        <v>1105</v>
      </c>
      <c r="K44" s="23" t="s">
        <v>854</v>
      </c>
      <c r="L44" s="70">
        <v>44725</v>
      </c>
      <c r="M44" s="79">
        <v>2255600</v>
      </c>
      <c r="N44" s="23" t="s">
        <v>69</v>
      </c>
      <c r="O44" s="23" t="s">
        <v>1106</v>
      </c>
      <c r="P44" s="23" t="s">
        <v>125</v>
      </c>
      <c r="Q44" s="23" t="s">
        <v>1052</v>
      </c>
      <c r="R44" s="23" t="s">
        <v>1235</v>
      </c>
      <c r="S44" s="23" t="s">
        <v>51</v>
      </c>
      <c r="T44" s="70" t="s">
        <v>1054</v>
      </c>
      <c r="U44" s="23" t="s">
        <v>35</v>
      </c>
      <c r="V44" s="23">
        <v>6.96</v>
      </c>
      <c r="W44" s="84" t="s">
        <v>1055</v>
      </c>
      <c r="X44" s="23"/>
      <c r="Y44" s="23" t="s">
        <v>1236</v>
      </c>
      <c r="Z44" s="23" t="s">
        <v>199</v>
      </c>
      <c r="AA44" s="94" t="e">
        <f>+VLOOKUP(B44,[1]Reporte_Empleados!$A:$I,12,0)</f>
        <v>#REF!</v>
      </c>
      <c r="AD44" s="87" t="str">
        <f t="shared" si="8"/>
        <v>CO0044</v>
      </c>
      <c r="AE44" s="23" t="str">
        <f t="shared" si="9"/>
        <v>CO_1639</v>
      </c>
      <c r="AF44" s="68">
        <f t="shared" si="10"/>
        <v>8791845</v>
      </c>
      <c r="AH44" s="71" t="s">
        <v>1237</v>
      </c>
      <c r="AI44" s="71" t="s">
        <v>1058</v>
      </c>
      <c r="AJ44" s="88">
        <f t="shared" ca="1" si="11"/>
        <v>60.461111111111109</v>
      </c>
      <c r="AL44" s="89" t="str">
        <f t="shared" si="12"/>
        <v>28</v>
      </c>
      <c r="AM44" s="71" t="str">
        <f t="shared" si="13"/>
        <v>08</v>
      </c>
      <c r="AN44" s="71" t="str">
        <f t="shared" si="14"/>
        <v>1964</v>
      </c>
    </row>
    <row r="45" spans="1:40" s="71" customFormat="1" ht="18" customHeight="1" x14ac:dyDescent="0.35">
      <c r="A45" s="79">
        <f t="shared" si="7"/>
        <v>41</v>
      </c>
      <c r="B45" s="68">
        <v>1002154345</v>
      </c>
      <c r="C45" s="23" t="s">
        <v>52</v>
      </c>
      <c r="D45" s="23" t="s">
        <v>1238</v>
      </c>
      <c r="E45" s="69" t="s">
        <v>66</v>
      </c>
      <c r="F45" s="23" t="s">
        <v>1239</v>
      </c>
      <c r="G45" s="23" t="e" vm="13">
        <v>#VALUE!</v>
      </c>
      <c r="H45" s="23">
        <v>3015316861</v>
      </c>
      <c r="I45" s="70">
        <v>36569</v>
      </c>
      <c r="J45" s="23" t="s">
        <v>1240</v>
      </c>
      <c r="K45" s="23" t="s">
        <v>1241</v>
      </c>
      <c r="L45" s="70">
        <v>45119</v>
      </c>
      <c r="M45" s="79">
        <v>3500000</v>
      </c>
      <c r="N45" s="23" t="s">
        <v>30</v>
      </c>
      <c r="O45" s="23" t="s">
        <v>100</v>
      </c>
      <c r="P45" s="23" t="s">
        <v>1242</v>
      </c>
      <c r="Q45" s="23" t="s">
        <v>685</v>
      </c>
      <c r="R45" s="23" t="s">
        <v>1243</v>
      </c>
      <c r="S45" s="23" t="s">
        <v>51</v>
      </c>
      <c r="T45" s="70" t="s">
        <v>1054</v>
      </c>
      <c r="U45" s="23" t="s">
        <v>1244</v>
      </c>
      <c r="V45" s="23">
        <v>6.96</v>
      </c>
      <c r="W45" s="84" t="s">
        <v>924</v>
      </c>
      <c r="X45" s="23"/>
      <c r="Y45" s="23" t="s">
        <v>1245</v>
      </c>
      <c r="Z45" s="23" t="s">
        <v>1238</v>
      </c>
      <c r="AA45" s="94"/>
      <c r="AD45" s="87" t="str">
        <f t="shared" si="8"/>
        <v>CO0366</v>
      </c>
      <c r="AE45" s="23" t="str">
        <f t="shared" si="9"/>
        <v>CO_1699</v>
      </c>
      <c r="AF45" s="68">
        <f t="shared" si="10"/>
        <v>1002154345</v>
      </c>
      <c r="AH45" s="71" t="s">
        <v>1246</v>
      </c>
      <c r="AI45" s="71" t="s">
        <v>1058</v>
      </c>
      <c r="AJ45" s="88">
        <f t="shared" ca="1" si="11"/>
        <v>25.002777777777776</v>
      </c>
      <c r="AL45" s="89" t="str">
        <f t="shared" si="12"/>
        <v>13</v>
      </c>
      <c r="AM45" s="71" t="str">
        <f t="shared" si="13"/>
        <v>02</v>
      </c>
      <c r="AN45" s="71" t="str">
        <f t="shared" si="14"/>
        <v>2000</v>
      </c>
    </row>
    <row r="46" spans="1:40" s="71" customFormat="1" ht="18" customHeight="1" x14ac:dyDescent="0.35">
      <c r="A46" s="79">
        <f t="shared" si="7"/>
        <v>42</v>
      </c>
      <c r="B46" s="68">
        <v>1048281270</v>
      </c>
      <c r="C46" s="23" t="s">
        <v>44</v>
      </c>
      <c r="D46" s="23" t="s">
        <v>201</v>
      </c>
      <c r="E46" s="69" t="s">
        <v>27</v>
      </c>
      <c r="F46" s="23" t="s">
        <v>1247</v>
      </c>
      <c r="G46" s="23" t="e" vm="13">
        <v>#VALUE!</v>
      </c>
      <c r="H46" s="23">
        <v>3003679090</v>
      </c>
      <c r="I46" s="70">
        <v>33061</v>
      </c>
      <c r="J46" s="23" t="s">
        <v>1065</v>
      </c>
      <c r="K46" s="23" t="s">
        <v>1066</v>
      </c>
      <c r="L46" s="70">
        <v>42248</v>
      </c>
      <c r="M46" s="79">
        <v>1571100</v>
      </c>
      <c r="N46" s="23" t="s">
        <v>30</v>
      </c>
      <c r="O46" s="23" t="s">
        <v>100</v>
      </c>
      <c r="P46" s="23" t="s">
        <v>204</v>
      </c>
      <c r="Q46" s="23" t="s">
        <v>1052</v>
      </c>
      <c r="R46" s="23" t="s">
        <v>1248</v>
      </c>
      <c r="S46" s="23" t="s">
        <v>51</v>
      </c>
      <c r="T46" s="70" t="s">
        <v>1054</v>
      </c>
      <c r="U46" s="23" t="s">
        <v>120</v>
      </c>
      <c r="V46" s="23">
        <v>6.96</v>
      </c>
      <c r="W46" s="84" t="s">
        <v>924</v>
      </c>
      <c r="X46" s="23"/>
      <c r="Y46" s="23" t="s">
        <v>1249</v>
      </c>
      <c r="Z46" s="23" t="s">
        <v>201</v>
      </c>
      <c r="AA46" s="94"/>
      <c r="AD46" s="87" t="str">
        <f t="shared" si="8"/>
        <v>CO0045</v>
      </c>
      <c r="AE46" s="23" t="str">
        <f t="shared" si="9"/>
        <v>CO_1640</v>
      </c>
      <c r="AF46" s="68">
        <f t="shared" si="10"/>
        <v>1048281270</v>
      </c>
      <c r="AH46" s="71" t="s">
        <v>1250</v>
      </c>
      <c r="AI46" s="71" t="s">
        <v>1058</v>
      </c>
      <c r="AJ46" s="88">
        <f t="shared" ca="1" si="11"/>
        <v>34.602777777777774</v>
      </c>
      <c r="AL46" s="89" t="str">
        <f t="shared" si="12"/>
        <v>07</v>
      </c>
      <c r="AM46" s="71" t="str">
        <f t="shared" si="13"/>
        <v>07</v>
      </c>
      <c r="AN46" s="71" t="str">
        <f t="shared" si="14"/>
        <v>1990</v>
      </c>
    </row>
    <row r="47" spans="1:40" s="71" customFormat="1" ht="18" customHeight="1" x14ac:dyDescent="0.35">
      <c r="A47" s="79">
        <f t="shared" si="7"/>
        <v>43</v>
      </c>
      <c r="B47" s="68">
        <v>77191463</v>
      </c>
      <c r="C47" s="23" t="s">
        <v>74</v>
      </c>
      <c r="D47" s="23" t="s">
        <v>205</v>
      </c>
      <c r="E47" s="69" t="s">
        <v>27</v>
      </c>
      <c r="F47" s="23" t="s">
        <v>206</v>
      </c>
      <c r="G47" s="23" t="e" vm="6">
        <v>#VALUE!</v>
      </c>
      <c r="H47" s="23">
        <v>3205369852</v>
      </c>
      <c r="I47" s="70">
        <v>27867</v>
      </c>
      <c r="J47" s="23" t="s">
        <v>1105</v>
      </c>
      <c r="K47" s="23" t="s">
        <v>854</v>
      </c>
      <c r="L47" s="70">
        <v>44936</v>
      </c>
      <c r="M47" s="79">
        <v>1984600</v>
      </c>
      <c r="N47" s="23" t="s">
        <v>30</v>
      </c>
      <c r="O47" s="23" t="s">
        <v>1251</v>
      </c>
      <c r="P47" s="23" t="s">
        <v>125</v>
      </c>
      <c r="Q47" s="23" t="s">
        <v>1052</v>
      </c>
      <c r="R47" s="23" t="s">
        <v>1252</v>
      </c>
      <c r="S47" s="23" t="s">
        <v>77</v>
      </c>
      <c r="T47" s="70" t="s">
        <v>1054</v>
      </c>
      <c r="U47" s="23" t="s">
        <v>120</v>
      </c>
      <c r="V47" s="23">
        <v>6.96</v>
      </c>
      <c r="W47" s="84" t="s">
        <v>1055</v>
      </c>
      <c r="X47" s="23"/>
      <c r="Y47" s="23" t="s">
        <v>1253</v>
      </c>
      <c r="Z47" s="23" t="s">
        <v>205</v>
      </c>
      <c r="AA47" s="94" t="e">
        <f>+VLOOKUP(B47,[1]Reporte_Empleados!$A:$I,12,0)</f>
        <v>#REF!</v>
      </c>
      <c r="AD47" s="87" t="str">
        <f t="shared" si="8"/>
        <v>CO0046</v>
      </c>
      <c r="AE47" s="23" t="str">
        <f t="shared" si="9"/>
        <v>CO_1639</v>
      </c>
      <c r="AF47" s="68">
        <f t="shared" si="10"/>
        <v>77191463</v>
      </c>
      <c r="AH47" s="71" t="s">
        <v>1254</v>
      </c>
      <c r="AI47" s="71" t="s">
        <v>1062</v>
      </c>
      <c r="AJ47" s="88">
        <f t="shared" ca="1" si="11"/>
        <v>48.825000000000003</v>
      </c>
      <c r="AL47" s="89" t="str">
        <f t="shared" si="12"/>
        <v>17</v>
      </c>
      <c r="AM47" s="71" t="str">
        <f t="shared" si="13"/>
        <v>04</v>
      </c>
      <c r="AN47" s="71" t="str">
        <f t="shared" si="14"/>
        <v>1976</v>
      </c>
    </row>
    <row r="48" spans="1:40" s="71" customFormat="1" ht="18" customHeight="1" x14ac:dyDescent="0.35">
      <c r="A48" s="79">
        <f t="shared" si="7"/>
        <v>44</v>
      </c>
      <c r="B48" s="68">
        <v>1010143383</v>
      </c>
      <c r="C48" s="23" t="s">
        <v>52</v>
      </c>
      <c r="D48" s="23" t="s">
        <v>1255</v>
      </c>
      <c r="E48" s="69" t="s">
        <v>27</v>
      </c>
      <c r="F48" s="23" t="s">
        <v>1256</v>
      </c>
      <c r="G48" s="23" t="e" vm="3">
        <v>#VALUE!</v>
      </c>
      <c r="H48" s="23">
        <v>3007593719</v>
      </c>
      <c r="I48" s="70">
        <v>34967</v>
      </c>
      <c r="J48" s="23" t="s">
        <v>1051</v>
      </c>
      <c r="K48" s="23" t="s">
        <v>1257</v>
      </c>
      <c r="L48" s="70">
        <v>45078</v>
      </c>
      <c r="M48" s="79">
        <v>2225000</v>
      </c>
      <c r="N48" s="23" t="s">
        <v>30</v>
      </c>
      <c r="O48" s="23" t="s">
        <v>62</v>
      </c>
      <c r="P48" s="23" t="s">
        <v>82</v>
      </c>
      <c r="Q48" s="23" t="s">
        <v>685</v>
      </c>
      <c r="R48" s="23" t="s">
        <v>1258</v>
      </c>
      <c r="S48" s="23" t="s">
        <v>129</v>
      </c>
      <c r="T48" s="70" t="s">
        <v>1054</v>
      </c>
      <c r="U48" s="23" t="s">
        <v>755</v>
      </c>
      <c r="V48" s="23">
        <v>6.96</v>
      </c>
      <c r="W48" s="84" t="s">
        <v>924</v>
      </c>
      <c r="X48" s="23"/>
      <c r="Y48" s="23" t="s">
        <v>1259</v>
      </c>
      <c r="Z48" s="23" t="s">
        <v>1255</v>
      </c>
      <c r="AA48" s="94"/>
      <c r="AD48" s="87" t="str">
        <f t="shared" si="8"/>
        <v>CO0295</v>
      </c>
      <c r="AE48" s="23" t="str">
        <f t="shared" si="9"/>
        <v>CO_1634</v>
      </c>
      <c r="AF48" s="68">
        <f t="shared" si="10"/>
        <v>1010143383</v>
      </c>
      <c r="AH48" s="71" t="s">
        <v>1260</v>
      </c>
      <c r="AI48" s="71" t="s">
        <v>1097</v>
      </c>
      <c r="AJ48" s="88">
        <f t="shared" ca="1" si="11"/>
        <v>29.386111111111113</v>
      </c>
      <c r="AL48" s="89" t="str">
        <f t="shared" si="12"/>
        <v>25</v>
      </c>
      <c r="AM48" s="71" t="str">
        <f t="shared" si="13"/>
        <v>09</v>
      </c>
      <c r="AN48" s="71" t="str">
        <f t="shared" si="14"/>
        <v>1995</v>
      </c>
    </row>
    <row r="49" spans="1:40" s="71" customFormat="1" ht="18" customHeight="1" x14ac:dyDescent="0.35">
      <c r="A49" s="79">
        <f t="shared" si="7"/>
        <v>45</v>
      </c>
      <c r="B49" s="68">
        <v>1113660395</v>
      </c>
      <c r="C49" s="23" t="s">
        <v>57</v>
      </c>
      <c r="D49" s="23" t="s">
        <v>1261</v>
      </c>
      <c r="E49" s="69" t="s">
        <v>27</v>
      </c>
      <c r="F49" s="23" t="s">
        <v>1262</v>
      </c>
      <c r="G49" s="23" t="e" vm="12">
        <v>#VALUE!</v>
      </c>
      <c r="H49" s="23">
        <v>3142742744</v>
      </c>
      <c r="I49" s="70">
        <v>33976</v>
      </c>
      <c r="J49" s="23" t="s">
        <v>1059</v>
      </c>
      <c r="K49" s="23" t="s">
        <v>60</v>
      </c>
      <c r="L49" s="70">
        <v>44918</v>
      </c>
      <c r="M49" s="79">
        <v>1763800</v>
      </c>
      <c r="N49" s="23" t="s">
        <v>61</v>
      </c>
      <c r="O49" s="23" t="s">
        <v>62</v>
      </c>
      <c r="P49" s="23" t="s">
        <v>1126</v>
      </c>
      <c r="Q49" s="23" t="s">
        <v>685</v>
      </c>
      <c r="R49" s="23" t="s">
        <v>1263</v>
      </c>
      <c r="S49" s="23" t="s">
        <v>64</v>
      </c>
      <c r="T49" s="70" t="s">
        <v>1054</v>
      </c>
      <c r="U49" s="23" t="s">
        <v>35</v>
      </c>
      <c r="V49" s="23">
        <v>6.96</v>
      </c>
      <c r="W49" s="84" t="s">
        <v>924</v>
      </c>
      <c r="X49" s="23"/>
      <c r="Y49" s="23" t="s">
        <v>1264</v>
      </c>
      <c r="Z49" s="23" t="s">
        <v>1261</v>
      </c>
      <c r="AA49" s="94"/>
      <c r="AD49" s="87" t="str">
        <f t="shared" si="8"/>
        <v>CO0344</v>
      </c>
      <c r="AE49" s="23" t="str">
        <f t="shared" si="9"/>
        <v>CO_1624</v>
      </c>
      <c r="AF49" s="68">
        <f t="shared" si="10"/>
        <v>1113660395</v>
      </c>
      <c r="AH49" s="71" t="s">
        <v>1265</v>
      </c>
      <c r="AI49" s="71" t="s">
        <v>1058</v>
      </c>
      <c r="AJ49" s="88">
        <f t="shared" ca="1" si="11"/>
        <v>32.102777777777774</v>
      </c>
      <c r="AL49" s="89" t="str">
        <f t="shared" si="12"/>
        <v>07</v>
      </c>
      <c r="AM49" s="71" t="str">
        <f t="shared" si="13"/>
        <v>01</v>
      </c>
      <c r="AN49" s="71" t="str">
        <f t="shared" si="14"/>
        <v>1993</v>
      </c>
    </row>
    <row r="50" spans="1:40" s="71" customFormat="1" ht="18" customHeight="1" x14ac:dyDescent="0.35">
      <c r="A50" s="79">
        <f t="shared" si="7"/>
        <v>46</v>
      </c>
      <c r="B50" s="68">
        <v>73549174</v>
      </c>
      <c r="C50" s="23" t="s">
        <v>765</v>
      </c>
      <c r="D50" s="23" t="s">
        <v>208</v>
      </c>
      <c r="E50" s="69" t="s">
        <v>27</v>
      </c>
      <c r="F50" s="23" t="s">
        <v>209</v>
      </c>
      <c r="G50" s="23" t="e" vm="11">
        <v>#VALUE!</v>
      </c>
      <c r="H50" s="23">
        <v>3145807800</v>
      </c>
      <c r="I50" s="70">
        <v>25890</v>
      </c>
      <c r="J50" s="23" t="s">
        <v>1051</v>
      </c>
      <c r="K50" s="23" t="s">
        <v>29</v>
      </c>
      <c r="L50" s="70">
        <v>41671</v>
      </c>
      <c r="M50" s="79">
        <v>3035800</v>
      </c>
      <c r="N50" s="23" t="s">
        <v>30</v>
      </c>
      <c r="O50" s="23" t="s">
        <v>31</v>
      </c>
      <c r="P50" s="23" t="s">
        <v>32</v>
      </c>
      <c r="Q50" s="23" t="s">
        <v>685</v>
      </c>
      <c r="R50" s="23" t="s">
        <v>766</v>
      </c>
      <c r="S50" s="23" t="s">
        <v>77</v>
      </c>
      <c r="T50" s="70" t="s">
        <v>1054</v>
      </c>
      <c r="U50" s="23" t="s">
        <v>35</v>
      </c>
      <c r="V50" s="23">
        <v>6.96</v>
      </c>
      <c r="W50" s="84" t="s">
        <v>1055</v>
      </c>
      <c r="X50" s="23"/>
      <c r="Y50" s="23" t="s">
        <v>1266</v>
      </c>
      <c r="Z50" s="23" t="s">
        <v>208</v>
      </c>
      <c r="AA50" s="94" t="e">
        <f>+VLOOKUP(B50,[1]Reporte_Empleados!$A:$I,12,0)</f>
        <v>#REF!</v>
      </c>
      <c r="AD50" s="87" t="str">
        <f t="shared" si="8"/>
        <v>CO0047</v>
      </c>
      <c r="AE50" s="23" t="str">
        <f t="shared" si="9"/>
        <v>CO_1634</v>
      </c>
      <c r="AF50" s="68">
        <f t="shared" si="10"/>
        <v>73549174</v>
      </c>
      <c r="AH50" s="91" t="s">
        <v>1267</v>
      </c>
      <c r="AI50" s="71" t="s">
        <v>1058</v>
      </c>
      <c r="AJ50" s="88">
        <f t="shared" ca="1" si="11"/>
        <v>54.238888888888887</v>
      </c>
      <c r="AL50" s="89" t="str">
        <f t="shared" si="12"/>
        <v>18</v>
      </c>
      <c r="AM50" s="71" t="str">
        <f t="shared" si="13"/>
        <v>11</v>
      </c>
      <c r="AN50" s="71" t="str">
        <f t="shared" si="14"/>
        <v>1970</v>
      </c>
    </row>
    <row r="51" spans="1:40" s="71" customFormat="1" ht="18" customHeight="1" x14ac:dyDescent="0.35">
      <c r="A51" s="79">
        <f t="shared" si="7"/>
        <v>47</v>
      </c>
      <c r="B51" s="68">
        <v>12523280</v>
      </c>
      <c r="C51" s="23" t="s">
        <v>114</v>
      </c>
      <c r="D51" s="23" t="s">
        <v>210</v>
      </c>
      <c r="E51" s="69" t="s">
        <v>27</v>
      </c>
      <c r="F51" s="23" t="s">
        <v>211</v>
      </c>
      <c r="G51" s="23" t="e" vm="6">
        <v>#VALUE!</v>
      </c>
      <c r="H51" s="23">
        <v>3168757412</v>
      </c>
      <c r="I51" s="70">
        <v>28008</v>
      </c>
      <c r="J51" s="23" t="s">
        <v>1051</v>
      </c>
      <c r="K51" s="23" t="s">
        <v>29</v>
      </c>
      <c r="L51" s="70">
        <v>39146</v>
      </c>
      <c r="M51" s="79">
        <v>6831100</v>
      </c>
      <c r="N51" s="23" t="s">
        <v>30</v>
      </c>
      <c r="O51" s="23" t="s">
        <v>62</v>
      </c>
      <c r="P51" s="23" t="s">
        <v>82</v>
      </c>
      <c r="Q51" s="23" t="s">
        <v>1052</v>
      </c>
      <c r="R51" s="23" t="s">
        <v>1268</v>
      </c>
      <c r="S51" s="23" t="s">
        <v>77</v>
      </c>
      <c r="T51" s="70" t="s">
        <v>1054</v>
      </c>
      <c r="U51" s="23" t="s">
        <v>120</v>
      </c>
      <c r="V51" s="23">
        <v>6.96</v>
      </c>
      <c r="W51" s="84" t="s">
        <v>924</v>
      </c>
      <c r="X51" s="23"/>
      <c r="Y51" s="23" t="s">
        <v>1269</v>
      </c>
      <c r="Z51" s="23" t="s">
        <v>210</v>
      </c>
      <c r="AA51" s="94"/>
      <c r="AD51" s="87" t="str">
        <f t="shared" si="8"/>
        <v>CO0048</v>
      </c>
      <c r="AE51" s="23" t="str">
        <f t="shared" si="9"/>
        <v>CO_1634</v>
      </c>
      <c r="AF51" s="68">
        <f t="shared" si="10"/>
        <v>12523280</v>
      </c>
      <c r="AH51" s="71" t="s">
        <v>1270</v>
      </c>
      <c r="AI51" s="71" t="s">
        <v>1062</v>
      </c>
      <c r="AJ51" s="88">
        <f t="shared" ca="1" si="11"/>
        <v>48.44166666666667</v>
      </c>
      <c r="AL51" s="89" t="str">
        <f t="shared" si="12"/>
        <v>05</v>
      </c>
      <c r="AM51" s="71" t="str">
        <f t="shared" si="13"/>
        <v>09</v>
      </c>
      <c r="AN51" s="71" t="str">
        <f t="shared" si="14"/>
        <v>1976</v>
      </c>
    </row>
    <row r="52" spans="1:40" s="71" customFormat="1" ht="18" customHeight="1" x14ac:dyDescent="0.35">
      <c r="A52" s="79">
        <f t="shared" si="7"/>
        <v>48</v>
      </c>
      <c r="B52" s="68">
        <v>1064112298</v>
      </c>
      <c r="C52" s="23" t="s">
        <v>114</v>
      </c>
      <c r="D52" s="23" t="s">
        <v>1271</v>
      </c>
      <c r="E52" s="69" t="s">
        <v>27</v>
      </c>
      <c r="F52" s="23" t="s">
        <v>1272</v>
      </c>
      <c r="G52" s="23" t="e" vm="6">
        <v>#VALUE!</v>
      </c>
      <c r="H52" s="23">
        <v>3182894807</v>
      </c>
      <c r="I52" s="70">
        <v>33587</v>
      </c>
      <c r="J52" s="23" t="s">
        <v>1051</v>
      </c>
      <c r="K52" s="23" t="s">
        <v>29</v>
      </c>
      <c r="L52" s="70">
        <v>44136</v>
      </c>
      <c r="M52" s="79">
        <v>2140800</v>
      </c>
      <c r="N52" s="23" t="s">
        <v>30</v>
      </c>
      <c r="O52" s="23" t="s">
        <v>62</v>
      </c>
      <c r="P52" s="23" t="s">
        <v>88</v>
      </c>
      <c r="Q52" s="23" t="s">
        <v>1052</v>
      </c>
      <c r="R52" s="23" t="s">
        <v>1273</v>
      </c>
      <c r="S52" s="23" t="s">
        <v>77</v>
      </c>
      <c r="T52" s="70" t="s">
        <v>1054</v>
      </c>
      <c r="U52" s="23" t="s">
        <v>35</v>
      </c>
      <c r="V52" s="23">
        <v>6.96</v>
      </c>
      <c r="W52" s="84" t="s">
        <v>1055</v>
      </c>
      <c r="X52" s="23"/>
      <c r="Y52" s="23" t="s">
        <v>1274</v>
      </c>
      <c r="Z52" s="23" t="s">
        <v>1271</v>
      </c>
      <c r="AA52" s="94" t="e">
        <f>+VLOOKUP(B52,[1]Reporte_Empleados!$A:$I,12,0)</f>
        <v>#REF!</v>
      </c>
      <c r="AD52" s="87" t="str">
        <f t="shared" si="8"/>
        <v>CO0254</v>
      </c>
      <c r="AE52" s="23" t="str">
        <f t="shared" si="9"/>
        <v>CO_1634</v>
      </c>
      <c r="AF52" s="68">
        <f t="shared" si="10"/>
        <v>1064112298</v>
      </c>
      <c r="AH52" s="71" t="s">
        <v>1275</v>
      </c>
      <c r="AI52" s="71" t="s">
        <v>1062</v>
      </c>
      <c r="AJ52" s="88">
        <f t="shared" ca="1" si="11"/>
        <v>33.163888888888891</v>
      </c>
      <c r="AL52" s="89" t="str">
        <f t="shared" si="12"/>
        <v>15</v>
      </c>
      <c r="AM52" s="71" t="str">
        <f t="shared" si="13"/>
        <v>12</v>
      </c>
      <c r="AN52" s="71" t="str">
        <f t="shared" si="14"/>
        <v>1991</v>
      </c>
    </row>
    <row r="53" spans="1:40" s="71" customFormat="1" ht="18" customHeight="1" x14ac:dyDescent="0.35">
      <c r="A53" s="79">
        <f t="shared" si="7"/>
        <v>49</v>
      </c>
      <c r="B53" s="68">
        <v>19600860</v>
      </c>
      <c r="C53" s="23" t="s">
        <v>149</v>
      </c>
      <c r="D53" s="23" t="s">
        <v>215</v>
      </c>
      <c r="E53" s="69" t="s">
        <v>27</v>
      </c>
      <c r="F53" s="23" t="s">
        <v>216</v>
      </c>
      <c r="G53" s="23" t="e" vm="15">
        <v>#VALUE!</v>
      </c>
      <c r="H53" s="23">
        <v>3157230297</v>
      </c>
      <c r="I53" s="70">
        <v>29934</v>
      </c>
      <c r="J53" s="23" t="s">
        <v>1051</v>
      </c>
      <c r="K53" s="23" t="s">
        <v>29</v>
      </c>
      <c r="L53" s="70">
        <v>41671</v>
      </c>
      <c r="M53" s="79">
        <v>3035800</v>
      </c>
      <c r="N53" s="23" t="s">
        <v>30</v>
      </c>
      <c r="O53" s="23" t="s">
        <v>119</v>
      </c>
      <c r="P53" s="23" t="s">
        <v>32</v>
      </c>
      <c r="Q53" s="23" t="s">
        <v>1052</v>
      </c>
      <c r="R53" s="23" t="s">
        <v>1276</v>
      </c>
      <c r="S53" s="23" t="s">
        <v>51</v>
      </c>
      <c r="T53" s="70" t="s">
        <v>1054</v>
      </c>
      <c r="U53" s="23" t="s">
        <v>35</v>
      </c>
      <c r="V53" s="23">
        <v>6.96</v>
      </c>
      <c r="W53" s="84" t="s">
        <v>1055</v>
      </c>
      <c r="X53" s="23"/>
      <c r="Y53" s="23" t="s">
        <v>1277</v>
      </c>
      <c r="Z53" s="23" t="s">
        <v>215</v>
      </c>
      <c r="AA53" s="94" t="e">
        <f>+VLOOKUP(B53,[1]Reporte_Empleados!$A:$I,12,0)</f>
        <v>#REF!</v>
      </c>
      <c r="AD53" s="87" t="str">
        <f t="shared" si="8"/>
        <v>CO0050</v>
      </c>
      <c r="AE53" s="23" t="str">
        <f t="shared" si="9"/>
        <v>CO_1634</v>
      </c>
      <c r="AF53" s="68">
        <f t="shared" si="10"/>
        <v>19600860</v>
      </c>
      <c r="AH53" s="71" t="s">
        <v>1278</v>
      </c>
      <c r="AI53" s="71" t="s">
        <v>1058</v>
      </c>
      <c r="AJ53" s="88">
        <f t="shared" ca="1" si="11"/>
        <v>43.166666666666664</v>
      </c>
      <c r="AL53" s="89" t="str">
        <f t="shared" si="12"/>
        <v>14</v>
      </c>
      <c r="AM53" s="71" t="str">
        <f t="shared" si="13"/>
        <v>12</v>
      </c>
      <c r="AN53" s="71" t="str">
        <f t="shared" si="14"/>
        <v>1981</v>
      </c>
    </row>
    <row r="54" spans="1:40" s="71" customFormat="1" ht="18" customHeight="1" x14ac:dyDescent="0.35">
      <c r="A54" s="79">
        <f t="shared" si="7"/>
        <v>50</v>
      </c>
      <c r="B54" s="68">
        <v>15186483</v>
      </c>
      <c r="C54" s="23" t="s">
        <v>25</v>
      </c>
      <c r="D54" s="23" t="s">
        <v>217</v>
      </c>
      <c r="E54" s="69" t="s">
        <v>27</v>
      </c>
      <c r="F54" s="23" t="s">
        <v>218</v>
      </c>
      <c r="G54" s="23" t="e" vm="1">
        <v>#VALUE!</v>
      </c>
      <c r="H54" s="23">
        <v>3156598392</v>
      </c>
      <c r="I54" s="70">
        <v>31057</v>
      </c>
      <c r="J54" s="23" t="s">
        <v>1051</v>
      </c>
      <c r="K54" s="23" t="s">
        <v>29</v>
      </c>
      <c r="L54" s="70">
        <v>42728</v>
      </c>
      <c r="M54" s="79">
        <v>3035800</v>
      </c>
      <c r="N54" s="23" t="s">
        <v>61</v>
      </c>
      <c r="O54" s="23" t="s">
        <v>31</v>
      </c>
      <c r="P54" s="23" t="s">
        <v>32</v>
      </c>
      <c r="Q54" s="23" t="s">
        <v>1052</v>
      </c>
      <c r="R54" s="23" t="s">
        <v>1279</v>
      </c>
      <c r="S54" s="23" t="s">
        <v>77</v>
      </c>
      <c r="T54" s="70" t="s">
        <v>1054</v>
      </c>
      <c r="U54" s="23" t="s">
        <v>35</v>
      </c>
      <c r="V54" s="23">
        <v>6.96</v>
      </c>
      <c r="W54" s="84" t="s">
        <v>1055</v>
      </c>
      <c r="X54" s="23"/>
      <c r="Y54" s="23" t="s">
        <v>1280</v>
      </c>
      <c r="Z54" s="23" t="s">
        <v>217</v>
      </c>
      <c r="AA54" s="94" t="e">
        <f>+VLOOKUP(B54,[1]Reporte_Empleados!$A:$I,12,0)</f>
        <v>#REF!</v>
      </c>
      <c r="AD54" s="87" t="str">
        <f t="shared" si="8"/>
        <v>CO0051</v>
      </c>
      <c r="AE54" s="23" t="str">
        <f t="shared" si="9"/>
        <v>CO_1634</v>
      </c>
      <c r="AF54" s="68">
        <f t="shared" si="10"/>
        <v>15186483</v>
      </c>
      <c r="AH54" s="71" t="s">
        <v>1281</v>
      </c>
      <c r="AI54" s="71" t="s">
        <v>1097</v>
      </c>
      <c r="AJ54" s="88">
        <f t="shared" ca="1" si="11"/>
        <v>40.094444444444441</v>
      </c>
      <c r="AL54" s="89" t="str">
        <f t="shared" si="12"/>
        <v>10</v>
      </c>
      <c r="AM54" s="71" t="str">
        <f t="shared" si="13"/>
        <v>01</v>
      </c>
      <c r="AN54" s="71" t="str">
        <f t="shared" si="14"/>
        <v>1985</v>
      </c>
    </row>
    <row r="55" spans="1:40" s="71" customFormat="1" ht="18" customHeight="1" x14ac:dyDescent="0.35">
      <c r="A55" s="79">
        <f t="shared" si="7"/>
        <v>51</v>
      </c>
      <c r="B55" s="68">
        <v>84038725</v>
      </c>
      <c r="C55" s="23" t="s">
        <v>221</v>
      </c>
      <c r="D55" s="23" t="s">
        <v>219</v>
      </c>
      <c r="E55" s="69" t="s">
        <v>27</v>
      </c>
      <c r="F55" s="23" t="s">
        <v>220</v>
      </c>
      <c r="G55" s="23" t="e" vm="16">
        <v>#VALUE!</v>
      </c>
      <c r="H55" s="23">
        <v>3157521182</v>
      </c>
      <c r="I55" s="70">
        <v>26135</v>
      </c>
      <c r="J55" s="23" t="s">
        <v>1051</v>
      </c>
      <c r="K55" s="23" t="s">
        <v>29</v>
      </c>
      <c r="L55" s="70">
        <v>41655</v>
      </c>
      <c r="M55" s="79">
        <v>2619500</v>
      </c>
      <c r="N55" s="23" t="s">
        <v>49</v>
      </c>
      <c r="O55" s="23" t="s">
        <v>62</v>
      </c>
      <c r="P55" s="23" t="s">
        <v>125</v>
      </c>
      <c r="Q55" s="23" t="s">
        <v>685</v>
      </c>
      <c r="R55" s="23" t="s">
        <v>771</v>
      </c>
      <c r="S55" s="23" t="s">
        <v>33</v>
      </c>
      <c r="T55" s="70" t="s">
        <v>1054</v>
      </c>
      <c r="U55" s="23" t="s">
        <v>78</v>
      </c>
      <c r="V55" s="23">
        <v>6.96</v>
      </c>
      <c r="W55" s="84" t="s">
        <v>1055</v>
      </c>
      <c r="X55" s="23"/>
      <c r="Y55" s="23" t="s">
        <v>1282</v>
      </c>
      <c r="Z55" s="23" t="s">
        <v>219</v>
      </c>
      <c r="AA55" s="94" t="e">
        <f>+VLOOKUP(B55,[1]Reporte_Empleados!$A:$I,12,0)</f>
        <v>#REF!</v>
      </c>
      <c r="AD55" s="87" t="str">
        <f t="shared" si="8"/>
        <v>CO0052</v>
      </c>
      <c r="AE55" s="23" t="str">
        <f t="shared" si="9"/>
        <v>CO_1634</v>
      </c>
      <c r="AF55" s="68">
        <f t="shared" si="10"/>
        <v>84038725</v>
      </c>
      <c r="AH55" s="71" t="s">
        <v>1283</v>
      </c>
      <c r="AI55" s="71" t="s">
        <v>1097</v>
      </c>
      <c r="AJ55" s="88">
        <f t="shared" ca="1" si="11"/>
        <v>53.56388888888889</v>
      </c>
      <c r="AL55" s="89" t="str">
        <f t="shared" si="12"/>
        <v>21</v>
      </c>
      <c r="AM55" s="71" t="str">
        <f t="shared" si="13"/>
        <v>07</v>
      </c>
      <c r="AN55" s="71" t="str">
        <f t="shared" si="14"/>
        <v>1971</v>
      </c>
    </row>
    <row r="56" spans="1:40" s="71" customFormat="1" ht="18" customHeight="1" x14ac:dyDescent="0.35">
      <c r="A56" s="79">
        <f t="shared" si="7"/>
        <v>52</v>
      </c>
      <c r="B56" s="68">
        <v>1064106963</v>
      </c>
      <c r="C56" s="23" t="s">
        <v>114</v>
      </c>
      <c r="D56" s="23" t="s">
        <v>226</v>
      </c>
      <c r="E56" s="69" t="s">
        <v>27</v>
      </c>
      <c r="F56" s="23" t="s">
        <v>1284</v>
      </c>
      <c r="G56" s="23" t="e" vm="6">
        <v>#VALUE!</v>
      </c>
      <c r="H56" s="23">
        <v>3225363913</v>
      </c>
      <c r="I56" s="70">
        <v>31660</v>
      </c>
      <c r="J56" s="23" t="s">
        <v>1105</v>
      </c>
      <c r="K56" s="23" t="s">
        <v>854</v>
      </c>
      <c r="L56" s="70">
        <v>44942</v>
      </c>
      <c r="M56" s="79">
        <v>1984600</v>
      </c>
      <c r="N56" s="23" t="s">
        <v>30</v>
      </c>
      <c r="O56" s="23" t="s">
        <v>1251</v>
      </c>
      <c r="P56" s="23" t="s">
        <v>125</v>
      </c>
      <c r="Q56" s="23" t="s">
        <v>1052</v>
      </c>
      <c r="R56" s="23" t="s">
        <v>1285</v>
      </c>
      <c r="S56" s="23" t="s">
        <v>388</v>
      </c>
      <c r="T56" s="70" t="s">
        <v>1054</v>
      </c>
      <c r="U56" s="23" t="s">
        <v>35</v>
      </c>
      <c r="V56" s="23">
        <v>6.96</v>
      </c>
      <c r="W56" s="84" t="s">
        <v>1055</v>
      </c>
      <c r="X56" s="23"/>
      <c r="Y56" s="23" t="s">
        <v>1286</v>
      </c>
      <c r="Z56" s="23" t="s">
        <v>226</v>
      </c>
      <c r="AA56" s="94" t="e">
        <f>+VLOOKUP(B56,[1]Reporte_Empleados!$A:$I,12,0)</f>
        <v>#REF!</v>
      </c>
      <c r="AD56" s="87" t="str">
        <f t="shared" si="8"/>
        <v>CO0347</v>
      </c>
      <c r="AE56" s="23" t="str">
        <f t="shared" si="9"/>
        <v>CO_1639</v>
      </c>
      <c r="AF56" s="68">
        <f t="shared" si="10"/>
        <v>1064106963</v>
      </c>
      <c r="AH56" s="71" t="s">
        <v>1287</v>
      </c>
      <c r="AI56" s="71" t="s">
        <v>1062</v>
      </c>
      <c r="AJ56" s="88">
        <f t="shared" ca="1" si="11"/>
        <v>38.44166666666667</v>
      </c>
      <c r="AL56" s="89" t="str">
        <f t="shared" si="12"/>
        <v>05</v>
      </c>
      <c r="AM56" s="71" t="str">
        <f t="shared" si="13"/>
        <v>09</v>
      </c>
      <c r="AN56" s="71" t="str">
        <f t="shared" si="14"/>
        <v>1986</v>
      </c>
    </row>
    <row r="57" spans="1:40" s="71" customFormat="1" ht="18" customHeight="1" x14ac:dyDescent="0.35">
      <c r="A57" s="79">
        <f t="shared" si="7"/>
        <v>53</v>
      </c>
      <c r="B57" s="68">
        <v>1064110851</v>
      </c>
      <c r="C57" s="23" t="s">
        <v>114</v>
      </c>
      <c r="D57" s="23" t="s">
        <v>229</v>
      </c>
      <c r="E57" s="69" t="s">
        <v>27</v>
      </c>
      <c r="F57" s="23" t="s">
        <v>1288</v>
      </c>
      <c r="G57" s="23" t="e" vm="6">
        <v>#VALUE!</v>
      </c>
      <c r="H57" s="23">
        <v>3218518623</v>
      </c>
      <c r="I57" s="70">
        <v>33064</v>
      </c>
      <c r="J57" s="23" t="s">
        <v>1051</v>
      </c>
      <c r="K57" s="23" t="s">
        <v>29</v>
      </c>
      <c r="L57" s="70">
        <v>41426</v>
      </c>
      <c r="M57" s="79">
        <v>6660700</v>
      </c>
      <c r="N57" s="23" t="s">
        <v>30</v>
      </c>
      <c r="O57" s="23" t="s">
        <v>31</v>
      </c>
      <c r="P57" s="23" t="s">
        <v>82</v>
      </c>
      <c r="Q57" s="23" t="s">
        <v>1052</v>
      </c>
      <c r="R57" s="23" t="s">
        <v>1289</v>
      </c>
      <c r="S57" s="23" t="s">
        <v>77</v>
      </c>
      <c r="T57" s="70" t="s">
        <v>1054</v>
      </c>
      <c r="U57" s="23" t="s">
        <v>78</v>
      </c>
      <c r="V57" s="23">
        <v>6.96</v>
      </c>
      <c r="W57" s="84" t="s">
        <v>924</v>
      </c>
      <c r="X57" s="23"/>
      <c r="Y57" s="23" t="s">
        <v>1290</v>
      </c>
      <c r="Z57" s="23" t="s">
        <v>229</v>
      </c>
      <c r="AA57" s="94"/>
      <c r="AD57" s="87" t="str">
        <f t="shared" si="8"/>
        <v>CO0055</v>
      </c>
      <c r="AE57" s="23" t="str">
        <f t="shared" si="9"/>
        <v>CO_1634</v>
      </c>
      <c r="AF57" s="68">
        <f t="shared" si="10"/>
        <v>1064110851</v>
      </c>
      <c r="AH57" s="71" t="s">
        <v>1291</v>
      </c>
      <c r="AI57" s="71" t="s">
        <v>1058</v>
      </c>
      <c r="AJ57" s="88">
        <f t="shared" ca="1" si="11"/>
        <v>34.594444444444441</v>
      </c>
      <c r="AL57" s="89" t="str">
        <f t="shared" si="12"/>
        <v>10</v>
      </c>
      <c r="AM57" s="71" t="str">
        <f t="shared" si="13"/>
        <v>07</v>
      </c>
      <c r="AN57" s="71" t="str">
        <f t="shared" si="14"/>
        <v>1990</v>
      </c>
    </row>
    <row r="58" spans="1:40" s="71" customFormat="1" ht="18" customHeight="1" x14ac:dyDescent="0.35">
      <c r="A58" s="79">
        <f t="shared" si="7"/>
        <v>54</v>
      </c>
      <c r="B58" s="68">
        <v>72053887</v>
      </c>
      <c r="C58" s="23" t="s">
        <v>44</v>
      </c>
      <c r="D58" s="23" t="s">
        <v>236</v>
      </c>
      <c r="E58" s="69" t="s">
        <v>27</v>
      </c>
      <c r="F58" s="23" t="s">
        <v>237</v>
      </c>
      <c r="G58" s="23" t="e" vm="17">
        <v>#VALUE!</v>
      </c>
      <c r="H58" s="23">
        <v>3045911553</v>
      </c>
      <c r="I58" s="70">
        <v>30495</v>
      </c>
      <c r="J58" s="23" t="s">
        <v>1065</v>
      </c>
      <c r="K58" s="23" t="s">
        <v>1066</v>
      </c>
      <c r="L58" s="70">
        <v>40725</v>
      </c>
      <c r="M58" s="79">
        <v>1571100</v>
      </c>
      <c r="N58" s="23" t="s">
        <v>30</v>
      </c>
      <c r="O58" s="23" t="s">
        <v>100</v>
      </c>
      <c r="P58" s="23" t="s">
        <v>204</v>
      </c>
      <c r="Q58" s="23" t="s">
        <v>1052</v>
      </c>
      <c r="R58" s="23" t="s">
        <v>1292</v>
      </c>
      <c r="S58" s="23" t="s">
        <v>51</v>
      </c>
      <c r="T58" s="70" t="s">
        <v>1054</v>
      </c>
      <c r="U58" s="23" t="s">
        <v>78</v>
      </c>
      <c r="V58" s="23">
        <v>6.96</v>
      </c>
      <c r="W58" s="84">
        <v>0</v>
      </c>
      <c r="X58" s="23"/>
      <c r="Y58" s="23" t="s">
        <v>1293</v>
      </c>
      <c r="Z58" s="23" t="s">
        <v>236</v>
      </c>
      <c r="AA58" s="94"/>
      <c r="AD58" s="87" t="str">
        <f t="shared" si="8"/>
        <v>CO0057</v>
      </c>
      <c r="AE58" s="23" t="str">
        <f t="shared" si="9"/>
        <v>CO_1640</v>
      </c>
      <c r="AF58" s="68">
        <f t="shared" si="10"/>
        <v>72053887</v>
      </c>
      <c r="AH58" s="71" t="s">
        <v>1294</v>
      </c>
      <c r="AI58" s="71" t="s">
        <v>1097</v>
      </c>
      <c r="AJ58" s="88">
        <f t="shared" ca="1" si="11"/>
        <v>41.62777777777778</v>
      </c>
      <c r="AL58" s="89" t="str">
        <f t="shared" si="12"/>
        <v>28</v>
      </c>
      <c r="AM58" s="71" t="str">
        <f t="shared" si="13"/>
        <v>06</v>
      </c>
      <c r="AN58" s="71" t="str">
        <f t="shared" si="14"/>
        <v>1983</v>
      </c>
    </row>
    <row r="59" spans="1:40" s="71" customFormat="1" ht="18" customHeight="1" x14ac:dyDescent="0.35">
      <c r="A59" s="79">
        <f t="shared" si="7"/>
        <v>55</v>
      </c>
      <c r="B59" s="68">
        <v>1143446859</v>
      </c>
      <c r="C59" s="23" t="s">
        <v>52</v>
      </c>
      <c r="D59" s="23" t="s">
        <v>1295</v>
      </c>
      <c r="E59" s="69" t="s">
        <v>66</v>
      </c>
      <c r="F59" s="23" t="s">
        <v>1296</v>
      </c>
      <c r="G59" s="23" t="e" vm="3">
        <v>#VALUE!</v>
      </c>
      <c r="H59" s="23">
        <v>3003291918</v>
      </c>
      <c r="I59" s="70">
        <v>34451</v>
      </c>
      <c r="J59" s="23" t="s">
        <v>1203</v>
      </c>
      <c r="K59" s="23" t="s">
        <v>68</v>
      </c>
      <c r="L59" s="70">
        <v>44852</v>
      </c>
      <c r="M59" s="79">
        <v>3500000</v>
      </c>
      <c r="N59" s="23" t="s">
        <v>69</v>
      </c>
      <c r="O59" s="23" t="s">
        <v>31</v>
      </c>
      <c r="P59" s="23" t="s">
        <v>1297</v>
      </c>
      <c r="Q59" s="23" t="s">
        <v>685</v>
      </c>
      <c r="R59" s="23" t="s">
        <v>1298</v>
      </c>
      <c r="S59" s="23" t="s">
        <v>51</v>
      </c>
      <c r="T59" s="70" t="s">
        <v>1054</v>
      </c>
      <c r="U59" s="23" t="s">
        <v>78</v>
      </c>
      <c r="V59" s="23">
        <v>6.96</v>
      </c>
      <c r="W59" s="84" t="s">
        <v>924</v>
      </c>
      <c r="X59" s="23"/>
      <c r="Y59" s="23" t="s">
        <v>1299</v>
      </c>
      <c r="Z59" s="23" t="s">
        <v>1295</v>
      </c>
      <c r="AA59" s="94"/>
      <c r="AD59" s="87" t="str">
        <f t="shared" si="8"/>
        <v>CO0330</v>
      </c>
      <c r="AE59" s="23" t="str">
        <f t="shared" si="9"/>
        <v>CO_1694</v>
      </c>
      <c r="AF59" s="68">
        <f t="shared" si="10"/>
        <v>1143446859</v>
      </c>
      <c r="AH59" s="71" t="s">
        <v>1300</v>
      </c>
      <c r="AI59" s="71" t="s">
        <v>1058</v>
      </c>
      <c r="AJ59" s="88">
        <f t="shared" ca="1" si="11"/>
        <v>30.797222222222221</v>
      </c>
      <c r="AL59" s="89" t="str">
        <f t="shared" si="12"/>
        <v>27</v>
      </c>
      <c r="AM59" s="71" t="str">
        <f t="shared" si="13"/>
        <v>04</v>
      </c>
      <c r="AN59" s="71" t="str">
        <f t="shared" si="14"/>
        <v>1994</v>
      </c>
    </row>
    <row r="60" spans="1:40" s="71" customFormat="1" ht="18" customHeight="1" x14ac:dyDescent="0.35">
      <c r="A60" s="79">
        <f t="shared" si="7"/>
        <v>56</v>
      </c>
      <c r="B60" s="68">
        <v>1065894862</v>
      </c>
      <c r="C60" s="23" t="s">
        <v>194</v>
      </c>
      <c r="D60" s="23" t="s">
        <v>241</v>
      </c>
      <c r="E60" s="69" t="s">
        <v>27</v>
      </c>
      <c r="F60" s="23" t="s">
        <v>242</v>
      </c>
      <c r="G60" s="23" t="e" vm="18">
        <v>#VALUE!</v>
      </c>
      <c r="H60" s="23">
        <v>3046395772</v>
      </c>
      <c r="I60" s="70">
        <v>34069</v>
      </c>
      <c r="J60" s="23" t="s">
        <v>1157</v>
      </c>
      <c r="K60" s="23" t="s">
        <v>1158</v>
      </c>
      <c r="L60" s="70">
        <v>44256</v>
      </c>
      <c r="M60" s="79">
        <v>4371200</v>
      </c>
      <c r="N60" s="23" t="s">
        <v>49</v>
      </c>
      <c r="O60" s="23" t="s">
        <v>31</v>
      </c>
      <c r="P60" s="23" t="s">
        <v>698</v>
      </c>
      <c r="Q60" s="23" t="s">
        <v>685</v>
      </c>
      <c r="R60" s="23" t="s">
        <v>781</v>
      </c>
      <c r="S60" s="23" t="s">
        <v>77</v>
      </c>
      <c r="T60" s="70" t="s">
        <v>1054</v>
      </c>
      <c r="U60" s="23" t="s">
        <v>35</v>
      </c>
      <c r="V60" s="23">
        <v>6.96</v>
      </c>
      <c r="W60" s="84" t="s">
        <v>924</v>
      </c>
      <c r="X60" s="23"/>
      <c r="Y60" s="23" t="s">
        <v>1301</v>
      </c>
      <c r="Z60" s="23" t="s">
        <v>241</v>
      </c>
      <c r="AA60" s="94"/>
      <c r="AD60" s="87" t="str">
        <f t="shared" si="8"/>
        <v>CO0060</v>
      </c>
      <c r="AE60" s="23" t="str">
        <f t="shared" si="9"/>
        <v>CO_1642</v>
      </c>
      <c r="AF60" s="68">
        <f t="shared" si="10"/>
        <v>1065894862</v>
      </c>
      <c r="AH60" s="71" t="s">
        <v>1302</v>
      </c>
      <c r="AI60" s="71" t="s">
        <v>1058</v>
      </c>
      <c r="AJ60" s="88">
        <f t="shared" ca="1" si="11"/>
        <v>31.844444444444445</v>
      </c>
      <c r="AL60" s="89" t="str">
        <f t="shared" si="12"/>
        <v>10</v>
      </c>
      <c r="AM60" s="71" t="str">
        <f t="shared" si="13"/>
        <v>04</v>
      </c>
      <c r="AN60" s="71" t="str">
        <f t="shared" si="14"/>
        <v>1993</v>
      </c>
    </row>
    <row r="61" spans="1:40" s="71" customFormat="1" ht="18" customHeight="1" x14ac:dyDescent="0.35">
      <c r="A61" s="79">
        <f t="shared" si="7"/>
        <v>57</v>
      </c>
      <c r="B61" s="68">
        <v>17973946</v>
      </c>
      <c r="C61" s="23" t="s">
        <v>126</v>
      </c>
      <c r="D61" s="23" t="s">
        <v>247</v>
      </c>
      <c r="E61" s="69" t="s">
        <v>27</v>
      </c>
      <c r="F61" s="23" t="s">
        <v>1303</v>
      </c>
      <c r="G61" s="23" t="e" vm="19">
        <v>#VALUE!</v>
      </c>
      <c r="H61" s="23">
        <v>3154387009</v>
      </c>
      <c r="I61" s="70">
        <v>25739</v>
      </c>
      <c r="J61" s="23" t="s">
        <v>1051</v>
      </c>
      <c r="K61" s="23" t="s">
        <v>29</v>
      </c>
      <c r="L61" s="70">
        <v>40375</v>
      </c>
      <c r="M61" s="79">
        <v>3234700</v>
      </c>
      <c r="N61" s="23" t="s">
        <v>61</v>
      </c>
      <c r="O61" s="23" t="s">
        <v>31</v>
      </c>
      <c r="P61" s="23" t="s">
        <v>105</v>
      </c>
      <c r="Q61" s="23" t="s">
        <v>685</v>
      </c>
      <c r="R61" s="23" t="s">
        <v>783</v>
      </c>
      <c r="S61" s="23" t="s">
        <v>77</v>
      </c>
      <c r="T61" s="70" t="s">
        <v>1054</v>
      </c>
      <c r="U61" s="23" t="s">
        <v>120</v>
      </c>
      <c r="V61" s="23">
        <v>6.96</v>
      </c>
      <c r="W61" s="84" t="s">
        <v>1055</v>
      </c>
      <c r="X61" s="23"/>
      <c r="Y61" s="23" t="s">
        <v>1304</v>
      </c>
      <c r="Z61" s="23" t="s">
        <v>247</v>
      </c>
      <c r="AA61" s="94" t="e">
        <f>+VLOOKUP(B61,[1]Reporte_Empleados!$A:$I,12,0)</f>
        <v>#REF!</v>
      </c>
      <c r="AD61" s="87" t="str">
        <f t="shared" si="8"/>
        <v>CO0062</v>
      </c>
      <c r="AE61" s="23" t="str">
        <f t="shared" si="9"/>
        <v>CO_1634</v>
      </c>
      <c r="AF61" s="68">
        <f t="shared" si="10"/>
        <v>17973946</v>
      </c>
      <c r="AH61" s="71" t="s">
        <v>1305</v>
      </c>
      <c r="AI61" s="71" t="s">
        <v>1062</v>
      </c>
      <c r="AJ61" s="88">
        <f t="shared" ca="1" si="11"/>
        <v>54.65</v>
      </c>
      <c r="AL61" s="89" t="str">
        <f t="shared" si="12"/>
        <v>20</v>
      </c>
      <c r="AM61" s="71" t="str">
        <f t="shared" si="13"/>
        <v>06</v>
      </c>
      <c r="AN61" s="71" t="str">
        <f t="shared" si="14"/>
        <v>1970</v>
      </c>
    </row>
    <row r="62" spans="1:40" s="71" customFormat="1" ht="18" customHeight="1" x14ac:dyDescent="0.35">
      <c r="A62" s="79">
        <f t="shared" si="7"/>
        <v>58</v>
      </c>
      <c r="B62" s="68">
        <v>17976420</v>
      </c>
      <c r="C62" s="23" t="s">
        <v>126</v>
      </c>
      <c r="D62" s="23" t="s">
        <v>253</v>
      </c>
      <c r="E62" s="69" t="s">
        <v>27</v>
      </c>
      <c r="F62" s="23" t="s">
        <v>254</v>
      </c>
      <c r="G62" s="23" t="e" vm="9">
        <v>#VALUE!</v>
      </c>
      <c r="H62" s="23">
        <v>3153737277</v>
      </c>
      <c r="I62" s="70">
        <v>28739</v>
      </c>
      <c r="J62" s="23" t="s">
        <v>1051</v>
      </c>
      <c r="K62" s="23" t="s">
        <v>29</v>
      </c>
      <c r="L62" s="70">
        <v>41655</v>
      </c>
      <c r="M62" s="79">
        <v>2619500</v>
      </c>
      <c r="N62" s="23" t="s">
        <v>61</v>
      </c>
      <c r="O62" s="23" t="s">
        <v>100</v>
      </c>
      <c r="P62" s="23" t="s">
        <v>125</v>
      </c>
      <c r="Q62" s="23" t="s">
        <v>1052</v>
      </c>
      <c r="R62" s="23" t="s">
        <v>1306</v>
      </c>
      <c r="S62" s="23" t="s">
        <v>33</v>
      </c>
      <c r="T62" s="70" t="s">
        <v>1054</v>
      </c>
      <c r="U62" s="23" t="s">
        <v>35</v>
      </c>
      <c r="V62" s="23">
        <v>6.96</v>
      </c>
      <c r="W62" s="84" t="s">
        <v>1055</v>
      </c>
      <c r="X62" s="23"/>
      <c r="Y62" s="23" t="s">
        <v>1307</v>
      </c>
      <c r="Z62" s="23" t="s">
        <v>253</v>
      </c>
      <c r="AA62" s="94" t="e">
        <f>+VLOOKUP(B62,[1]Reporte_Empleados!$A:$I,12,0)</f>
        <v>#REF!</v>
      </c>
      <c r="AD62" s="87" t="str">
        <f t="shared" si="8"/>
        <v>CO0064</v>
      </c>
      <c r="AE62" s="23" t="str">
        <f t="shared" si="9"/>
        <v>CO_1634</v>
      </c>
      <c r="AF62" s="68">
        <f t="shared" si="10"/>
        <v>17976420</v>
      </c>
      <c r="AH62" s="71" t="s">
        <v>1308</v>
      </c>
      <c r="AI62" s="71" t="s">
        <v>1058</v>
      </c>
      <c r="AJ62" s="88">
        <f t="shared" ca="1" si="11"/>
        <v>46.43888888888889</v>
      </c>
      <c r="AL62" s="89" t="str">
        <f t="shared" si="12"/>
        <v>06</v>
      </c>
      <c r="AM62" s="71" t="str">
        <f t="shared" si="13"/>
        <v>09</v>
      </c>
      <c r="AN62" s="71" t="str">
        <f t="shared" si="14"/>
        <v>1978</v>
      </c>
    </row>
    <row r="63" spans="1:40" s="71" customFormat="1" ht="18" customHeight="1" x14ac:dyDescent="0.35">
      <c r="A63" s="79">
        <f t="shared" si="7"/>
        <v>59</v>
      </c>
      <c r="B63" s="68">
        <v>1113521654</v>
      </c>
      <c r="C63" s="23" t="s">
        <v>93</v>
      </c>
      <c r="D63" s="23" t="s">
        <v>1309</v>
      </c>
      <c r="E63" s="69" t="s">
        <v>27</v>
      </c>
      <c r="F63" s="23" t="s">
        <v>1310</v>
      </c>
      <c r="G63" s="23" t="e" vm="20">
        <v>#VALUE!</v>
      </c>
      <c r="H63" s="23">
        <v>3128065767</v>
      </c>
      <c r="I63" s="70">
        <v>33021</v>
      </c>
      <c r="J63" s="23" t="s">
        <v>1059</v>
      </c>
      <c r="K63" s="23" t="s">
        <v>60</v>
      </c>
      <c r="L63" s="70">
        <v>44532</v>
      </c>
      <c r="M63" s="79">
        <v>1763800</v>
      </c>
      <c r="N63" s="23" t="s">
        <v>168</v>
      </c>
      <c r="O63" s="23" t="s">
        <v>119</v>
      </c>
      <c r="P63" s="23" t="s">
        <v>1126</v>
      </c>
      <c r="Q63" s="23" t="s">
        <v>685</v>
      </c>
      <c r="R63" s="23" t="s">
        <v>1311</v>
      </c>
      <c r="S63" s="23" t="s">
        <v>64</v>
      </c>
      <c r="T63" s="70" t="s">
        <v>1054</v>
      </c>
      <c r="U63" s="23" t="s">
        <v>35</v>
      </c>
      <c r="V63" s="23">
        <v>6.96</v>
      </c>
      <c r="W63" s="84" t="s">
        <v>924</v>
      </c>
      <c r="X63" s="23"/>
      <c r="Y63" s="23" t="s">
        <v>1312</v>
      </c>
      <c r="Z63" s="23" t="s">
        <v>1309</v>
      </c>
      <c r="AA63" s="94"/>
      <c r="AD63" s="87" t="str">
        <f t="shared" si="8"/>
        <v>CO0292</v>
      </c>
      <c r="AE63" s="23" t="str">
        <f t="shared" si="9"/>
        <v>CO_1624</v>
      </c>
      <c r="AF63" s="68">
        <f t="shared" si="10"/>
        <v>1113521654</v>
      </c>
      <c r="AH63" s="71" t="s">
        <v>1313</v>
      </c>
      <c r="AI63" s="71" t="s">
        <v>1097</v>
      </c>
      <c r="AJ63" s="88">
        <f t="shared" ca="1" si="11"/>
        <v>34.711111111111109</v>
      </c>
      <c r="AL63" s="89" t="str">
        <f t="shared" si="12"/>
        <v>28</v>
      </c>
      <c r="AM63" s="71" t="str">
        <f t="shared" si="13"/>
        <v>05</v>
      </c>
      <c r="AN63" s="71" t="str">
        <f t="shared" si="14"/>
        <v>1990</v>
      </c>
    </row>
    <row r="64" spans="1:40" s="71" customFormat="1" ht="18" customHeight="1" x14ac:dyDescent="0.35">
      <c r="A64" s="79">
        <f t="shared" si="7"/>
        <v>60</v>
      </c>
      <c r="B64" s="68">
        <v>1112222284</v>
      </c>
      <c r="C64" s="23" t="s">
        <v>529</v>
      </c>
      <c r="D64" s="23" t="s">
        <v>1314</v>
      </c>
      <c r="E64" s="69" t="s">
        <v>27</v>
      </c>
      <c r="F64" s="23" t="s">
        <v>1315</v>
      </c>
      <c r="G64" s="23" t="e" vm="21">
        <v>#VALUE!</v>
      </c>
      <c r="H64" s="23">
        <v>3145188925</v>
      </c>
      <c r="I64" s="70">
        <v>32594</v>
      </c>
      <c r="J64" s="23" t="s">
        <v>1059</v>
      </c>
      <c r="K64" s="23" t="s">
        <v>60</v>
      </c>
      <c r="L64" s="70">
        <v>43891</v>
      </c>
      <c r="M64" s="79">
        <v>1763800</v>
      </c>
      <c r="N64" s="23" t="s">
        <v>1316</v>
      </c>
      <c r="O64" s="23" t="s">
        <v>31</v>
      </c>
      <c r="P64" s="23" t="s">
        <v>1126</v>
      </c>
      <c r="Q64" s="23" t="s">
        <v>685</v>
      </c>
      <c r="R64" s="23" t="s">
        <v>1317</v>
      </c>
      <c r="S64" s="23" t="s">
        <v>64</v>
      </c>
      <c r="T64" s="70" t="s">
        <v>1054</v>
      </c>
      <c r="U64" s="23" t="s">
        <v>35</v>
      </c>
      <c r="V64" s="23">
        <v>6.96</v>
      </c>
      <c r="W64" s="84" t="s">
        <v>924</v>
      </c>
      <c r="X64" s="23"/>
      <c r="Y64" s="23" t="s">
        <v>1318</v>
      </c>
      <c r="Z64" s="23" t="s">
        <v>1314</v>
      </c>
      <c r="AA64" s="94"/>
      <c r="AD64" s="87" t="str">
        <f t="shared" si="8"/>
        <v>CO0242</v>
      </c>
      <c r="AE64" s="23" t="str">
        <f t="shared" si="9"/>
        <v>CO_1624</v>
      </c>
      <c r="AF64" s="68">
        <f t="shared" si="10"/>
        <v>1112222284</v>
      </c>
      <c r="AH64" s="71" t="s">
        <v>1319</v>
      </c>
      <c r="AI64" s="71" t="s">
        <v>1058</v>
      </c>
      <c r="AJ64" s="88">
        <f t="shared" ca="1" si="11"/>
        <v>35.880555555555553</v>
      </c>
      <c r="AL64" s="89" t="str">
        <f t="shared" si="12"/>
        <v>27</v>
      </c>
      <c r="AM64" s="71" t="str">
        <f t="shared" si="13"/>
        <v>03</v>
      </c>
      <c r="AN64" s="71" t="str">
        <f t="shared" si="14"/>
        <v>1989</v>
      </c>
    </row>
    <row r="65" spans="1:40" s="71" customFormat="1" ht="18" customHeight="1" x14ac:dyDescent="0.35">
      <c r="A65" s="79">
        <f t="shared" si="7"/>
        <v>61</v>
      </c>
      <c r="B65" s="68">
        <v>1065614635</v>
      </c>
      <c r="C65" s="23" t="s">
        <v>74</v>
      </c>
      <c r="D65" s="23" t="s">
        <v>267</v>
      </c>
      <c r="E65" s="69" t="s">
        <v>27</v>
      </c>
      <c r="F65" s="23" t="s">
        <v>268</v>
      </c>
      <c r="G65" s="23" t="e" vm="4">
        <v>#VALUE!</v>
      </c>
      <c r="H65" s="23">
        <v>3165397039</v>
      </c>
      <c r="I65" s="70">
        <v>32920</v>
      </c>
      <c r="J65" s="23" t="s">
        <v>1051</v>
      </c>
      <c r="K65" s="23" t="s">
        <v>29</v>
      </c>
      <c r="L65" s="70">
        <v>41671</v>
      </c>
      <c r="M65" s="79">
        <v>6660700</v>
      </c>
      <c r="N65" s="23" t="s">
        <v>30</v>
      </c>
      <c r="O65" s="23" t="s">
        <v>62</v>
      </c>
      <c r="P65" s="23" t="s">
        <v>82</v>
      </c>
      <c r="Q65" s="23" t="s">
        <v>1052</v>
      </c>
      <c r="R65" s="23" t="s">
        <v>1320</v>
      </c>
      <c r="S65" s="23" t="s">
        <v>77</v>
      </c>
      <c r="T65" s="70" t="s">
        <v>1054</v>
      </c>
      <c r="U65" s="23" t="s">
        <v>78</v>
      </c>
      <c r="V65" s="23">
        <v>6.96</v>
      </c>
      <c r="W65" s="84">
        <v>0</v>
      </c>
      <c r="X65" s="23"/>
      <c r="Y65" s="23" t="s">
        <v>1321</v>
      </c>
      <c r="Z65" s="23" t="s">
        <v>267</v>
      </c>
      <c r="AA65" s="94"/>
      <c r="AD65" s="87" t="str">
        <f t="shared" si="8"/>
        <v>CO0067</v>
      </c>
      <c r="AE65" s="23" t="str">
        <f t="shared" si="9"/>
        <v>CO_1634</v>
      </c>
      <c r="AF65" s="68">
        <f t="shared" si="10"/>
        <v>1065614635</v>
      </c>
      <c r="AH65" s="71" t="s">
        <v>1322</v>
      </c>
      <c r="AI65" s="71" t="s">
        <v>1062</v>
      </c>
      <c r="AJ65" s="88">
        <f t="shared" ca="1" si="11"/>
        <v>34.994444444444447</v>
      </c>
      <c r="AL65" s="89" t="str">
        <f t="shared" si="12"/>
        <v>16</v>
      </c>
      <c r="AM65" s="71" t="str">
        <f t="shared" si="13"/>
        <v>02</v>
      </c>
      <c r="AN65" s="71" t="str">
        <f t="shared" si="14"/>
        <v>1990</v>
      </c>
    </row>
    <row r="66" spans="1:40" s="71" customFormat="1" ht="18" customHeight="1" x14ac:dyDescent="0.35">
      <c r="A66" s="79">
        <f t="shared" si="7"/>
        <v>62</v>
      </c>
      <c r="B66" s="68">
        <v>1004374364</v>
      </c>
      <c r="C66" s="23" t="s">
        <v>96</v>
      </c>
      <c r="D66" s="23" t="s">
        <v>790</v>
      </c>
      <c r="E66" s="69" t="s">
        <v>27</v>
      </c>
      <c r="F66" s="23" t="s">
        <v>1323</v>
      </c>
      <c r="G66" s="23" t="e" vm="11">
        <v>#VALUE!</v>
      </c>
      <c r="H66" s="23">
        <v>3216722511</v>
      </c>
      <c r="I66" s="70">
        <v>35470</v>
      </c>
      <c r="J66" s="23" t="s">
        <v>1105</v>
      </c>
      <c r="K66" s="23" t="s">
        <v>854</v>
      </c>
      <c r="L66" s="70">
        <v>43467</v>
      </c>
      <c r="M66" s="79">
        <v>1720100</v>
      </c>
      <c r="N66" s="23" t="s">
        <v>49</v>
      </c>
      <c r="O66" s="23" t="s">
        <v>31</v>
      </c>
      <c r="P66" s="23" t="s">
        <v>204</v>
      </c>
      <c r="Q66" s="23" t="s">
        <v>1052</v>
      </c>
      <c r="R66" s="23" t="s">
        <v>1324</v>
      </c>
      <c r="S66" s="23" t="s">
        <v>129</v>
      </c>
      <c r="T66" s="70" t="s">
        <v>1054</v>
      </c>
      <c r="U66" s="23" t="s">
        <v>78</v>
      </c>
      <c r="V66" s="23">
        <v>6.96</v>
      </c>
      <c r="W66" s="84">
        <v>1</v>
      </c>
      <c r="X66" s="23"/>
      <c r="Y66" s="23" t="s">
        <v>1325</v>
      </c>
      <c r="Z66" s="23" t="s">
        <v>790</v>
      </c>
      <c r="AA66" s="94" t="e">
        <f>+VLOOKUP(B66,[1]Reporte_Empleados!$A:$I,12,0)</f>
        <v>#REF!</v>
      </c>
      <c r="AD66" s="87" t="s">
        <v>1326</v>
      </c>
      <c r="AE66" s="23">
        <v>1618</v>
      </c>
      <c r="AF66" s="68">
        <v>84031777</v>
      </c>
      <c r="AH66" s="71" t="s">
        <v>1327</v>
      </c>
      <c r="AI66" s="71" t="s">
        <v>1097</v>
      </c>
      <c r="AJ66" s="88">
        <f t="shared" ca="1" si="11"/>
        <v>28.013888888888889</v>
      </c>
      <c r="AL66" s="89" t="str">
        <f t="shared" si="12"/>
        <v>09</v>
      </c>
      <c r="AM66" s="71" t="str">
        <f t="shared" si="13"/>
        <v>02</v>
      </c>
      <c r="AN66" s="71" t="str">
        <f t="shared" si="14"/>
        <v>1997</v>
      </c>
    </row>
    <row r="67" spans="1:40" s="71" customFormat="1" ht="18" customHeight="1" x14ac:dyDescent="0.35">
      <c r="A67" s="79">
        <f t="shared" si="7"/>
        <v>63</v>
      </c>
      <c r="B67" s="68">
        <v>1002970416</v>
      </c>
      <c r="C67" s="23" t="s">
        <v>245</v>
      </c>
      <c r="D67" s="23" t="s">
        <v>1328</v>
      </c>
      <c r="E67" s="69" t="s">
        <v>66</v>
      </c>
      <c r="F67" s="23" t="s">
        <v>1329</v>
      </c>
      <c r="G67" s="23" t="e" vm="22">
        <v>#VALUE!</v>
      </c>
      <c r="H67" s="23">
        <v>3104495131</v>
      </c>
      <c r="I67" s="70">
        <v>36065</v>
      </c>
      <c r="J67" s="23" t="s">
        <v>1059</v>
      </c>
      <c r="K67" s="23" t="s">
        <v>60</v>
      </c>
      <c r="L67" s="70">
        <v>45124</v>
      </c>
      <c r="M67" s="79">
        <v>3000000</v>
      </c>
      <c r="N67" s="23" t="s">
        <v>1330</v>
      </c>
      <c r="O67" s="23" t="s">
        <v>31</v>
      </c>
      <c r="P67" s="23" t="s">
        <v>169</v>
      </c>
      <c r="Q67" s="23" t="s">
        <v>685</v>
      </c>
      <c r="R67" s="23" t="s">
        <v>1331</v>
      </c>
      <c r="S67" s="23" t="s">
        <v>64</v>
      </c>
      <c r="T67" s="70" t="s">
        <v>1054</v>
      </c>
      <c r="U67" s="23" t="s">
        <v>35</v>
      </c>
      <c r="V67" s="23">
        <v>6.96</v>
      </c>
      <c r="W67" s="84" t="s">
        <v>924</v>
      </c>
      <c r="X67" s="23"/>
      <c r="Y67" s="23" t="s">
        <v>1332</v>
      </c>
      <c r="Z67" s="23" t="s">
        <v>1328</v>
      </c>
      <c r="AA67" s="94"/>
      <c r="AD67" s="87" t="str">
        <f t="shared" ref="AD67:AD78" si="15">+"CO"&amp;MID(Y67,7,4)</f>
        <v>CO0368</v>
      </c>
      <c r="AE67" s="23" t="str">
        <f t="shared" ref="AE67:AE77" si="16">+J67</f>
        <v>CO_1624</v>
      </c>
      <c r="AF67" s="68">
        <f t="shared" ref="AF67:AF77" si="17">+B67</f>
        <v>1002970416</v>
      </c>
      <c r="AH67" s="71" t="s">
        <v>1333</v>
      </c>
      <c r="AI67" s="71" t="s">
        <v>1058</v>
      </c>
      <c r="AJ67" s="88">
        <f t="shared" ca="1" si="11"/>
        <v>26.380555555555556</v>
      </c>
      <c r="AL67" s="89" t="str">
        <f t="shared" si="12"/>
        <v>27</v>
      </c>
      <c r="AM67" s="71" t="str">
        <f t="shared" si="13"/>
        <v>09</v>
      </c>
      <c r="AN67" s="71" t="str">
        <f t="shared" si="14"/>
        <v>1998</v>
      </c>
    </row>
    <row r="68" spans="1:40" s="71" customFormat="1" ht="18" customHeight="1" x14ac:dyDescent="0.35">
      <c r="A68" s="79">
        <f t="shared" si="7"/>
        <v>64</v>
      </c>
      <c r="B68" s="68">
        <v>1065613418</v>
      </c>
      <c r="C68" s="23" t="s">
        <v>74</v>
      </c>
      <c r="D68" s="23" t="s">
        <v>275</v>
      </c>
      <c r="E68" s="69" t="s">
        <v>27</v>
      </c>
      <c r="F68" s="23" t="s">
        <v>276</v>
      </c>
      <c r="G68" s="23" t="e" vm="4">
        <v>#VALUE!</v>
      </c>
      <c r="H68" s="23">
        <v>3152655768</v>
      </c>
      <c r="I68" s="70">
        <v>32877</v>
      </c>
      <c r="J68" s="23" t="s">
        <v>1051</v>
      </c>
      <c r="K68" s="23" t="s">
        <v>29</v>
      </c>
      <c r="L68" s="70">
        <v>41671</v>
      </c>
      <c r="M68" s="79">
        <v>3234700</v>
      </c>
      <c r="N68" s="23" t="s">
        <v>30</v>
      </c>
      <c r="O68" s="23" t="s">
        <v>31</v>
      </c>
      <c r="P68" s="23" t="s">
        <v>105</v>
      </c>
      <c r="Q68" s="23" t="s">
        <v>722</v>
      </c>
      <c r="R68" s="23" t="s">
        <v>1334</v>
      </c>
      <c r="S68" s="23" t="s">
        <v>77</v>
      </c>
      <c r="T68" s="70" t="s">
        <v>1054</v>
      </c>
      <c r="U68" s="23" t="s">
        <v>35</v>
      </c>
      <c r="V68" s="23">
        <v>6.96</v>
      </c>
      <c r="W68" s="84" t="s">
        <v>1055</v>
      </c>
      <c r="X68" s="23"/>
      <c r="Y68" s="23" t="s">
        <v>1335</v>
      </c>
      <c r="Z68" s="23" t="s">
        <v>275</v>
      </c>
      <c r="AA68" s="94" t="e">
        <f>+VLOOKUP(B68,[1]Reporte_Empleados!$A:$I,12,0)</f>
        <v>#REF!</v>
      </c>
      <c r="AD68" s="87" t="str">
        <f t="shared" si="15"/>
        <v>CO0071</v>
      </c>
      <c r="AE68" s="23" t="str">
        <f t="shared" si="16"/>
        <v>CO_1634</v>
      </c>
      <c r="AF68" s="68">
        <f t="shared" si="17"/>
        <v>1065613418</v>
      </c>
      <c r="AH68" s="71" t="s">
        <v>1336</v>
      </c>
      <c r="AI68" s="71" t="s">
        <v>1097</v>
      </c>
      <c r="AJ68" s="88">
        <f t="shared" ca="1" si="11"/>
        <v>35.111111111111114</v>
      </c>
      <c r="AL68" s="89" t="str">
        <f t="shared" si="12"/>
        <v>04</v>
      </c>
      <c r="AM68" s="71" t="str">
        <f t="shared" si="13"/>
        <v>01</v>
      </c>
      <c r="AN68" s="71" t="str">
        <f t="shared" si="14"/>
        <v>1990</v>
      </c>
    </row>
    <row r="69" spans="1:40" s="71" customFormat="1" ht="18" customHeight="1" x14ac:dyDescent="0.35">
      <c r="A69" s="79">
        <f t="shared" si="7"/>
        <v>65</v>
      </c>
      <c r="B69" s="68">
        <v>1143470162</v>
      </c>
      <c r="C69" s="23" t="s">
        <v>52</v>
      </c>
      <c r="D69" s="23" t="s">
        <v>1337</v>
      </c>
      <c r="E69" s="69" t="s">
        <v>27</v>
      </c>
      <c r="F69" s="23" t="s">
        <v>1338</v>
      </c>
      <c r="G69" s="23" t="e" vm="13">
        <v>#VALUE!</v>
      </c>
      <c r="H69" s="23">
        <v>3008872849</v>
      </c>
      <c r="I69" s="70">
        <v>36473</v>
      </c>
      <c r="J69" s="23" t="s">
        <v>1339</v>
      </c>
      <c r="K69" s="23" t="s">
        <v>317</v>
      </c>
      <c r="L69" s="70">
        <v>45133</v>
      </c>
      <c r="M69" s="79">
        <v>2841300</v>
      </c>
      <c r="N69" s="23" t="s">
        <v>69</v>
      </c>
      <c r="O69" s="23" t="s">
        <v>119</v>
      </c>
      <c r="P69" s="23" t="s">
        <v>698</v>
      </c>
      <c r="Q69" s="23" t="s">
        <v>685</v>
      </c>
      <c r="R69" s="23" t="s">
        <v>1340</v>
      </c>
      <c r="S69" s="23" t="s">
        <v>51</v>
      </c>
      <c r="T69" s="70" t="s">
        <v>1054</v>
      </c>
      <c r="U69" s="23" t="s">
        <v>35</v>
      </c>
      <c r="V69" s="23">
        <v>6.96</v>
      </c>
      <c r="W69" s="84" t="s">
        <v>924</v>
      </c>
      <c r="X69" s="23"/>
      <c r="Y69" s="23" t="s">
        <v>1341</v>
      </c>
      <c r="Z69" s="23" t="s">
        <v>1337</v>
      </c>
      <c r="AA69" s="94"/>
      <c r="AD69" s="87" t="str">
        <f t="shared" si="15"/>
        <v>CO0316</v>
      </c>
      <c r="AE69" s="23" t="str">
        <f t="shared" si="16"/>
        <v>CO_1626</v>
      </c>
      <c r="AF69" s="68">
        <f t="shared" si="17"/>
        <v>1143470162</v>
      </c>
      <c r="AH69" s="71" t="s">
        <v>1342</v>
      </c>
      <c r="AI69" s="71" t="s">
        <v>1058</v>
      </c>
      <c r="AJ69" s="88">
        <f t="shared" ref="AJ69:AJ100" ca="1" si="18">+DAYS360(I69,$AJ$4)/360</f>
        <v>25.263888888888889</v>
      </c>
      <c r="AL69" s="89" t="str">
        <f t="shared" ref="AL69:AL100" si="19">+TEXT(I69,"dd")</f>
        <v>09</v>
      </c>
      <c r="AM69" s="71" t="str">
        <f t="shared" ref="AM69:AM100" si="20">+TEXT(I69,"mm")</f>
        <v>11</v>
      </c>
      <c r="AN69" s="71" t="str">
        <f t="shared" ref="AN69:AN100" si="21">+TEXT(I69,"yyyy")</f>
        <v>1999</v>
      </c>
    </row>
    <row r="70" spans="1:40" s="71" customFormat="1" ht="18" customHeight="1" x14ac:dyDescent="0.35">
      <c r="A70" s="79">
        <f t="shared" si="7"/>
        <v>66</v>
      </c>
      <c r="B70" s="68">
        <v>84038453</v>
      </c>
      <c r="C70" s="23" t="s">
        <v>289</v>
      </c>
      <c r="D70" s="23" t="s">
        <v>290</v>
      </c>
      <c r="E70" s="69" t="s">
        <v>27</v>
      </c>
      <c r="F70" s="23" t="s">
        <v>291</v>
      </c>
      <c r="G70" s="23" t="e" vm="16">
        <v>#VALUE!</v>
      </c>
      <c r="H70" s="23">
        <v>3145556763</v>
      </c>
      <c r="I70" s="70">
        <v>25721</v>
      </c>
      <c r="J70" s="23" t="s">
        <v>1051</v>
      </c>
      <c r="K70" s="23" t="s">
        <v>29</v>
      </c>
      <c r="L70" s="70">
        <v>39430</v>
      </c>
      <c r="M70" s="79">
        <v>13298300</v>
      </c>
      <c r="N70" s="23" t="s">
        <v>49</v>
      </c>
      <c r="O70" s="23" t="s">
        <v>62</v>
      </c>
      <c r="P70" s="23" t="s">
        <v>292</v>
      </c>
      <c r="Q70" s="23" t="s">
        <v>1052</v>
      </c>
      <c r="R70" s="23" t="s">
        <v>1343</v>
      </c>
      <c r="S70" s="23" t="s">
        <v>77</v>
      </c>
      <c r="T70" s="70" t="s">
        <v>1054</v>
      </c>
      <c r="U70" s="23" t="s">
        <v>120</v>
      </c>
      <c r="V70" s="23">
        <v>6.96</v>
      </c>
      <c r="W70" s="84" t="s">
        <v>924</v>
      </c>
      <c r="X70" s="23"/>
      <c r="Y70" s="23" t="s">
        <v>1344</v>
      </c>
      <c r="Z70" s="23" t="s">
        <v>290</v>
      </c>
      <c r="AA70" s="94"/>
      <c r="AD70" s="87" t="str">
        <f t="shared" si="15"/>
        <v>CO0074</v>
      </c>
      <c r="AE70" s="23" t="str">
        <f t="shared" si="16"/>
        <v>CO_1634</v>
      </c>
      <c r="AF70" s="68">
        <f t="shared" si="17"/>
        <v>84038453</v>
      </c>
      <c r="AH70" s="71" t="s">
        <v>1345</v>
      </c>
      <c r="AI70" s="71" t="s">
        <v>1062</v>
      </c>
      <c r="AJ70" s="88">
        <f t="shared" ca="1" si="18"/>
        <v>54.7</v>
      </c>
      <c r="AL70" s="89" t="str">
        <f t="shared" si="19"/>
        <v>02</v>
      </c>
      <c r="AM70" s="71" t="str">
        <f t="shared" si="20"/>
        <v>06</v>
      </c>
      <c r="AN70" s="71" t="str">
        <f t="shared" si="21"/>
        <v>1970</v>
      </c>
    </row>
    <row r="71" spans="1:40" s="71" customFormat="1" ht="18" customHeight="1" x14ac:dyDescent="0.35">
      <c r="A71" s="79">
        <f t="shared" ref="A71:A134" si="22">+A70+1</f>
        <v>67</v>
      </c>
      <c r="B71" s="68">
        <v>1064114760</v>
      </c>
      <c r="C71" s="23" t="s">
        <v>114</v>
      </c>
      <c r="D71" s="23" t="s">
        <v>293</v>
      </c>
      <c r="E71" s="69" t="s">
        <v>27</v>
      </c>
      <c r="F71" s="23" t="s">
        <v>294</v>
      </c>
      <c r="G71" s="23" t="e" vm="6">
        <v>#VALUE!</v>
      </c>
      <c r="H71" s="23">
        <v>3012269235</v>
      </c>
      <c r="I71" s="70">
        <v>34357</v>
      </c>
      <c r="J71" s="23" t="s">
        <v>1051</v>
      </c>
      <c r="K71" s="23" t="s">
        <v>29</v>
      </c>
      <c r="L71" s="70">
        <v>43105</v>
      </c>
      <c r="M71" s="79">
        <v>2140800</v>
      </c>
      <c r="N71" s="23" t="s">
        <v>30</v>
      </c>
      <c r="O71" s="23" t="s">
        <v>31</v>
      </c>
      <c r="P71" s="23" t="s">
        <v>88</v>
      </c>
      <c r="Q71" s="23" t="s">
        <v>1052</v>
      </c>
      <c r="R71" s="23" t="s">
        <v>1346</v>
      </c>
      <c r="S71" s="23" t="s">
        <v>77</v>
      </c>
      <c r="T71" s="70" t="s">
        <v>1054</v>
      </c>
      <c r="U71" s="23" t="s">
        <v>35</v>
      </c>
      <c r="V71" s="23">
        <v>6.96</v>
      </c>
      <c r="W71" s="84" t="s">
        <v>1055</v>
      </c>
      <c r="X71" s="23"/>
      <c r="Y71" s="23" t="s">
        <v>1347</v>
      </c>
      <c r="Z71" s="23" t="s">
        <v>293</v>
      </c>
      <c r="AA71" s="94" t="e">
        <f>+VLOOKUP(B71,[1]Reporte_Empleados!$A:$I,12,0)</f>
        <v>#REF!</v>
      </c>
      <c r="AD71" s="87" t="str">
        <f t="shared" si="15"/>
        <v>CO0075</v>
      </c>
      <c r="AE71" s="23" t="str">
        <f t="shared" si="16"/>
        <v>CO_1634</v>
      </c>
      <c r="AF71" s="68">
        <f t="shared" si="17"/>
        <v>1064114760</v>
      </c>
      <c r="AH71" s="71" t="s">
        <v>1348</v>
      </c>
      <c r="AI71" s="71" t="s">
        <v>1062</v>
      </c>
      <c r="AJ71" s="88">
        <f t="shared" ca="1" si="18"/>
        <v>31.058333333333334</v>
      </c>
      <c r="AL71" s="89" t="str">
        <f t="shared" si="19"/>
        <v>23</v>
      </c>
      <c r="AM71" s="71" t="str">
        <f t="shared" si="20"/>
        <v>01</v>
      </c>
      <c r="AN71" s="71" t="str">
        <f t="shared" si="21"/>
        <v>1994</v>
      </c>
    </row>
    <row r="72" spans="1:40" s="71" customFormat="1" ht="18" customHeight="1" x14ac:dyDescent="0.35">
      <c r="A72" s="79">
        <f t="shared" si="22"/>
        <v>68</v>
      </c>
      <c r="B72" s="68">
        <v>72269253</v>
      </c>
      <c r="C72" s="23" t="s">
        <v>52</v>
      </c>
      <c r="D72" s="23" t="s">
        <v>295</v>
      </c>
      <c r="E72" s="69" t="s">
        <v>27</v>
      </c>
      <c r="F72" s="23" t="s">
        <v>296</v>
      </c>
      <c r="G72" s="23" t="e" vm="3">
        <v>#VALUE!</v>
      </c>
      <c r="H72" s="23">
        <v>3012443749</v>
      </c>
      <c r="I72" s="70">
        <v>30230</v>
      </c>
      <c r="J72" s="23" t="s">
        <v>1203</v>
      </c>
      <c r="K72" s="23" t="s">
        <v>68</v>
      </c>
      <c r="L72" s="70">
        <v>41321</v>
      </c>
      <c r="M72" s="79">
        <v>8496600</v>
      </c>
      <c r="N72" s="23" t="s">
        <v>69</v>
      </c>
      <c r="O72" s="23" t="s">
        <v>62</v>
      </c>
      <c r="P72" s="23" t="s">
        <v>70</v>
      </c>
      <c r="Q72" s="23" t="s">
        <v>1052</v>
      </c>
      <c r="R72" s="23" t="s">
        <v>1349</v>
      </c>
      <c r="S72" s="23" t="s">
        <v>51</v>
      </c>
      <c r="T72" s="70" t="s">
        <v>1054</v>
      </c>
      <c r="U72" s="23" t="s">
        <v>35</v>
      </c>
      <c r="V72" s="23">
        <v>6.96</v>
      </c>
      <c r="W72" s="84" t="s">
        <v>924</v>
      </c>
      <c r="X72" s="23"/>
      <c r="Y72" s="23" t="s">
        <v>1350</v>
      </c>
      <c r="Z72" s="23" t="s">
        <v>295</v>
      </c>
      <c r="AA72" s="94"/>
      <c r="AD72" s="87" t="str">
        <f t="shared" si="15"/>
        <v>CO0076</v>
      </c>
      <c r="AE72" s="23" t="str">
        <f t="shared" si="16"/>
        <v>CO_1694</v>
      </c>
      <c r="AF72" s="68">
        <f t="shared" si="17"/>
        <v>72269253</v>
      </c>
      <c r="AH72" s="71" t="s">
        <v>1351</v>
      </c>
      <c r="AI72" s="71" t="s">
        <v>1062</v>
      </c>
      <c r="AJ72" s="88">
        <f t="shared" ca="1" si="18"/>
        <v>42.355555555555554</v>
      </c>
      <c r="AL72" s="89" t="str">
        <f t="shared" si="19"/>
        <v>06</v>
      </c>
      <c r="AM72" s="71" t="str">
        <f t="shared" si="20"/>
        <v>10</v>
      </c>
      <c r="AN72" s="71" t="str">
        <f t="shared" si="21"/>
        <v>1982</v>
      </c>
    </row>
    <row r="73" spans="1:40" s="71" customFormat="1" ht="18" customHeight="1" x14ac:dyDescent="0.35">
      <c r="A73" s="79">
        <f t="shared" si="22"/>
        <v>69</v>
      </c>
      <c r="B73" s="68">
        <v>1079936495</v>
      </c>
      <c r="C73" s="23" t="s">
        <v>298</v>
      </c>
      <c r="D73" s="23" t="s">
        <v>299</v>
      </c>
      <c r="E73" s="69" t="s">
        <v>27</v>
      </c>
      <c r="F73" s="23" t="s">
        <v>807</v>
      </c>
      <c r="G73" s="23" t="e" vm="23">
        <v>#VALUE!</v>
      </c>
      <c r="H73" s="23">
        <v>3014589585</v>
      </c>
      <c r="I73" s="70">
        <v>34029</v>
      </c>
      <c r="J73" s="23" t="s">
        <v>1352</v>
      </c>
      <c r="K73" s="23" t="s">
        <v>1353</v>
      </c>
      <c r="L73" s="70">
        <v>44852</v>
      </c>
      <c r="M73" s="79">
        <v>1854500</v>
      </c>
      <c r="N73" s="23" t="s">
        <v>30</v>
      </c>
      <c r="O73" s="23" t="s">
        <v>119</v>
      </c>
      <c r="P73" s="23" t="s">
        <v>446</v>
      </c>
      <c r="Q73" s="23" t="s">
        <v>1052</v>
      </c>
      <c r="R73" s="23" t="s">
        <v>1354</v>
      </c>
      <c r="S73" s="23" t="s">
        <v>129</v>
      </c>
      <c r="T73" s="70" t="s">
        <v>1054</v>
      </c>
      <c r="U73" s="23" t="s">
        <v>35</v>
      </c>
      <c r="V73" s="23">
        <v>6.96</v>
      </c>
      <c r="W73" s="84" t="s">
        <v>1055</v>
      </c>
      <c r="X73" s="23"/>
      <c r="Y73" s="23" t="s">
        <v>1355</v>
      </c>
      <c r="Z73" s="23" t="s">
        <v>299</v>
      </c>
      <c r="AA73" s="94" t="e">
        <f>+VLOOKUP(B73,[1]Reporte_Empleados!$A:$I,12,0)</f>
        <v>#REF!</v>
      </c>
      <c r="AD73" s="87" t="str">
        <f t="shared" si="15"/>
        <v>CO0077</v>
      </c>
      <c r="AE73" s="23" t="str">
        <f t="shared" si="16"/>
        <v>CO_167701</v>
      </c>
      <c r="AF73" s="68">
        <f t="shared" si="17"/>
        <v>1079936495</v>
      </c>
      <c r="AH73" s="71" t="s">
        <v>1356</v>
      </c>
      <c r="AI73" s="71" t="s">
        <v>1062</v>
      </c>
      <c r="AJ73" s="88">
        <f t="shared" ca="1" si="18"/>
        <v>31.952777777777779</v>
      </c>
      <c r="AL73" s="89" t="str">
        <f t="shared" si="19"/>
        <v>01</v>
      </c>
      <c r="AM73" s="71" t="str">
        <f t="shared" si="20"/>
        <v>03</v>
      </c>
      <c r="AN73" s="71" t="str">
        <f t="shared" si="21"/>
        <v>1993</v>
      </c>
    </row>
    <row r="74" spans="1:40" s="71" customFormat="1" ht="18" customHeight="1" x14ac:dyDescent="0.35">
      <c r="A74" s="79">
        <f t="shared" si="22"/>
        <v>70</v>
      </c>
      <c r="B74" s="68">
        <v>12603073</v>
      </c>
      <c r="C74" s="23" t="s">
        <v>811</v>
      </c>
      <c r="D74" s="23" t="s">
        <v>305</v>
      </c>
      <c r="E74" s="69" t="s">
        <v>27</v>
      </c>
      <c r="F74" s="23" t="s">
        <v>1357</v>
      </c>
      <c r="G74" s="23" t="s">
        <v>307</v>
      </c>
      <c r="H74" s="23">
        <v>3158388614</v>
      </c>
      <c r="I74" s="70">
        <v>29925</v>
      </c>
      <c r="J74" s="23" t="s">
        <v>1051</v>
      </c>
      <c r="K74" s="23" t="s">
        <v>29</v>
      </c>
      <c r="L74" s="70">
        <v>41671</v>
      </c>
      <c r="M74" s="79">
        <v>3234700</v>
      </c>
      <c r="N74" s="23" t="s">
        <v>30</v>
      </c>
      <c r="O74" s="23" t="s">
        <v>31</v>
      </c>
      <c r="P74" s="23" t="s">
        <v>105</v>
      </c>
      <c r="Q74" s="23" t="s">
        <v>1052</v>
      </c>
      <c r="R74" s="23" t="s">
        <v>1358</v>
      </c>
      <c r="S74" s="23" t="s">
        <v>77</v>
      </c>
      <c r="T74" s="70" t="s">
        <v>1054</v>
      </c>
      <c r="U74" s="23" t="s">
        <v>35</v>
      </c>
      <c r="V74" s="23">
        <v>6.96</v>
      </c>
      <c r="W74" s="84" t="s">
        <v>1055</v>
      </c>
      <c r="X74" s="23"/>
      <c r="Y74" s="23" t="s">
        <v>1359</v>
      </c>
      <c r="Z74" s="23" t="s">
        <v>305</v>
      </c>
      <c r="AA74" s="94" t="e">
        <f>+VLOOKUP(B74,[1]Reporte_Empleados!$A:$I,12,0)</f>
        <v>#REF!</v>
      </c>
      <c r="AD74" s="87" t="str">
        <f t="shared" si="15"/>
        <v>CO0079</v>
      </c>
      <c r="AE74" s="23" t="str">
        <f t="shared" si="16"/>
        <v>CO_1634</v>
      </c>
      <c r="AF74" s="68">
        <f t="shared" si="17"/>
        <v>12603073</v>
      </c>
      <c r="AH74" s="71" t="s">
        <v>1360</v>
      </c>
      <c r="AI74" s="71" t="s">
        <v>1097</v>
      </c>
      <c r="AJ74" s="88">
        <f t="shared" ca="1" si="18"/>
        <v>43.19166666666667</v>
      </c>
      <c r="AL74" s="89" t="str">
        <f t="shared" si="19"/>
        <v>05</v>
      </c>
      <c r="AM74" s="71" t="str">
        <f t="shared" si="20"/>
        <v>12</v>
      </c>
      <c r="AN74" s="71" t="str">
        <f t="shared" si="21"/>
        <v>1981</v>
      </c>
    </row>
    <row r="75" spans="1:40" s="71" customFormat="1" ht="18" customHeight="1" x14ac:dyDescent="0.35">
      <c r="A75" s="79">
        <f t="shared" si="22"/>
        <v>71</v>
      </c>
      <c r="B75" s="68">
        <v>1065986941</v>
      </c>
      <c r="C75" s="23" t="s">
        <v>185</v>
      </c>
      <c r="D75" s="23" t="s">
        <v>308</v>
      </c>
      <c r="E75" s="69" t="s">
        <v>27</v>
      </c>
      <c r="F75" s="23" t="s">
        <v>1361</v>
      </c>
      <c r="G75" s="23" t="e" vm="7">
        <v>#VALUE!</v>
      </c>
      <c r="H75" s="23">
        <v>3187611361</v>
      </c>
      <c r="I75" s="70">
        <v>32703</v>
      </c>
      <c r="J75" s="23" t="s">
        <v>1051</v>
      </c>
      <c r="K75" s="23" t="s">
        <v>29</v>
      </c>
      <c r="L75" s="70">
        <v>41671</v>
      </c>
      <c r="M75" s="79">
        <v>3234700</v>
      </c>
      <c r="N75" s="23" t="s">
        <v>30</v>
      </c>
      <c r="O75" s="23" t="s">
        <v>62</v>
      </c>
      <c r="P75" s="23" t="s">
        <v>105</v>
      </c>
      <c r="Q75" s="23" t="s">
        <v>722</v>
      </c>
      <c r="R75" s="23" t="s">
        <v>1362</v>
      </c>
      <c r="S75" s="23" t="s">
        <v>77</v>
      </c>
      <c r="T75" s="70" t="s">
        <v>1054</v>
      </c>
      <c r="U75" s="23" t="s">
        <v>35</v>
      </c>
      <c r="V75" s="23">
        <v>6.96</v>
      </c>
      <c r="W75" s="84" t="s">
        <v>1055</v>
      </c>
      <c r="X75" s="23"/>
      <c r="Y75" s="23" t="s">
        <v>1363</v>
      </c>
      <c r="Z75" s="23" t="s">
        <v>308</v>
      </c>
      <c r="AA75" s="94" t="e">
        <f>+VLOOKUP(B75,[1]Reporte_Empleados!$A:$I,12,0)</f>
        <v>#REF!</v>
      </c>
      <c r="AD75" s="87" t="str">
        <f t="shared" si="15"/>
        <v>CO0080</v>
      </c>
      <c r="AE75" s="23" t="str">
        <f t="shared" si="16"/>
        <v>CO_1634</v>
      </c>
      <c r="AF75" s="68">
        <f t="shared" si="17"/>
        <v>1065986941</v>
      </c>
      <c r="AH75" s="71" t="s">
        <v>1364</v>
      </c>
      <c r="AI75" s="71" t="s">
        <v>1097</v>
      </c>
      <c r="AJ75" s="88">
        <f t="shared" ca="1" si="18"/>
        <v>35.583333333333336</v>
      </c>
      <c r="AL75" s="89" t="str">
        <f t="shared" si="19"/>
        <v>14</v>
      </c>
      <c r="AM75" s="71" t="str">
        <f t="shared" si="20"/>
        <v>07</v>
      </c>
      <c r="AN75" s="71" t="str">
        <f t="shared" si="21"/>
        <v>1989</v>
      </c>
    </row>
    <row r="76" spans="1:40" s="71" customFormat="1" ht="18" customHeight="1" x14ac:dyDescent="0.35">
      <c r="A76" s="79">
        <f t="shared" si="22"/>
        <v>72</v>
      </c>
      <c r="B76" s="68">
        <v>12522871</v>
      </c>
      <c r="C76" s="23" t="s">
        <v>114</v>
      </c>
      <c r="D76" s="23" t="s">
        <v>310</v>
      </c>
      <c r="E76" s="69" t="s">
        <v>27</v>
      </c>
      <c r="F76" s="23" t="s">
        <v>311</v>
      </c>
      <c r="G76" s="23" t="e" vm="6">
        <v>#VALUE!</v>
      </c>
      <c r="H76" s="23">
        <v>3125624354</v>
      </c>
      <c r="I76" s="70">
        <v>26464</v>
      </c>
      <c r="J76" s="23" t="s">
        <v>1051</v>
      </c>
      <c r="K76" s="23" t="s">
        <v>29</v>
      </c>
      <c r="L76" s="70">
        <v>42219</v>
      </c>
      <c r="M76" s="79">
        <v>2619500</v>
      </c>
      <c r="N76" s="23" t="s">
        <v>30</v>
      </c>
      <c r="O76" s="23" t="s">
        <v>62</v>
      </c>
      <c r="P76" s="23" t="s">
        <v>125</v>
      </c>
      <c r="Q76" s="23" t="s">
        <v>685</v>
      </c>
      <c r="R76" s="23" t="s">
        <v>814</v>
      </c>
      <c r="S76" s="23" t="s">
        <v>77</v>
      </c>
      <c r="T76" s="70" t="s">
        <v>1054</v>
      </c>
      <c r="U76" s="23" t="s">
        <v>35</v>
      </c>
      <c r="V76" s="23">
        <v>6.96</v>
      </c>
      <c r="W76" s="84" t="s">
        <v>1055</v>
      </c>
      <c r="X76" s="23"/>
      <c r="Y76" s="23" t="s">
        <v>1365</v>
      </c>
      <c r="Z76" s="23" t="s">
        <v>310</v>
      </c>
      <c r="AA76" s="94" t="e">
        <f>+VLOOKUP(B76,[1]Reporte_Empleados!$A:$I,12,0)</f>
        <v>#REF!</v>
      </c>
      <c r="AD76" s="87" t="str">
        <f t="shared" si="15"/>
        <v>CO0081</v>
      </c>
      <c r="AE76" s="23" t="str">
        <f t="shared" si="16"/>
        <v>CO_1634</v>
      </c>
      <c r="AF76" s="68">
        <f t="shared" si="17"/>
        <v>12522871</v>
      </c>
      <c r="AH76" s="71" t="s">
        <v>1366</v>
      </c>
      <c r="AI76" s="71" t="s">
        <v>1058</v>
      </c>
      <c r="AJ76" s="88">
        <f t="shared" ca="1" si="18"/>
        <v>52.666666666666664</v>
      </c>
      <c r="AL76" s="89" t="str">
        <f t="shared" si="19"/>
        <v>14</v>
      </c>
      <c r="AM76" s="71" t="str">
        <f t="shared" si="20"/>
        <v>06</v>
      </c>
      <c r="AN76" s="71" t="str">
        <f t="shared" si="21"/>
        <v>1972</v>
      </c>
    </row>
    <row r="77" spans="1:40" s="71" customFormat="1" ht="18" customHeight="1" x14ac:dyDescent="0.35">
      <c r="A77" s="79">
        <f t="shared" si="22"/>
        <v>73</v>
      </c>
      <c r="B77" s="68">
        <v>1084729864</v>
      </c>
      <c r="C77" s="23" t="s">
        <v>312</v>
      </c>
      <c r="D77" s="23" t="s">
        <v>313</v>
      </c>
      <c r="E77" s="69" t="s">
        <v>66</v>
      </c>
      <c r="F77" s="23" t="s">
        <v>314</v>
      </c>
      <c r="G77" s="23" t="e" vm="24">
        <v>#VALUE!</v>
      </c>
      <c r="H77" s="23">
        <v>3144184566</v>
      </c>
      <c r="I77" s="70">
        <v>31914</v>
      </c>
      <c r="J77" s="23" t="s">
        <v>1051</v>
      </c>
      <c r="K77" s="23" t="s">
        <v>29</v>
      </c>
      <c r="L77" s="70">
        <v>44697</v>
      </c>
      <c r="M77" s="79">
        <v>2934200</v>
      </c>
      <c r="N77" s="23" t="s">
        <v>49</v>
      </c>
      <c r="O77" s="23" t="s">
        <v>31</v>
      </c>
      <c r="P77" s="23" t="s">
        <v>235</v>
      </c>
      <c r="Q77" s="23" t="s">
        <v>1052</v>
      </c>
      <c r="R77" s="23" t="s">
        <v>1367</v>
      </c>
      <c r="S77" s="23" t="s">
        <v>77</v>
      </c>
      <c r="T77" s="70" t="s">
        <v>1054</v>
      </c>
      <c r="U77" s="23" t="s">
        <v>35</v>
      </c>
      <c r="V77" s="23">
        <v>6.96</v>
      </c>
      <c r="W77" s="84" t="s">
        <v>924</v>
      </c>
      <c r="X77" s="23"/>
      <c r="Y77" s="23" t="s">
        <v>1368</v>
      </c>
      <c r="Z77" s="23" t="s">
        <v>313</v>
      </c>
      <c r="AA77" s="94"/>
      <c r="AD77" s="87" t="str">
        <f t="shared" si="15"/>
        <v>CO0082</v>
      </c>
      <c r="AE77" s="23" t="str">
        <f t="shared" si="16"/>
        <v>CO_1634</v>
      </c>
      <c r="AF77" s="68">
        <f t="shared" si="17"/>
        <v>1084729864</v>
      </c>
      <c r="AH77" s="71" t="s">
        <v>1369</v>
      </c>
      <c r="AI77" s="71" t="s">
        <v>1062</v>
      </c>
      <c r="AJ77" s="88">
        <f t="shared" ca="1" si="18"/>
        <v>37.741666666666667</v>
      </c>
      <c r="AL77" s="89" t="str">
        <f t="shared" si="19"/>
        <v>17</v>
      </c>
      <c r="AM77" s="71" t="str">
        <f t="shared" si="20"/>
        <v>05</v>
      </c>
      <c r="AN77" s="71" t="str">
        <f t="shared" si="21"/>
        <v>1987</v>
      </c>
    </row>
    <row r="78" spans="1:40" s="71" customFormat="1" ht="18" customHeight="1" x14ac:dyDescent="0.35">
      <c r="A78" s="79">
        <f t="shared" si="22"/>
        <v>74</v>
      </c>
      <c r="B78" s="68">
        <v>17342935</v>
      </c>
      <c r="C78" s="23" t="s">
        <v>817</v>
      </c>
      <c r="D78" s="23" t="s">
        <v>319</v>
      </c>
      <c r="E78" s="69" t="s">
        <v>27</v>
      </c>
      <c r="F78" s="23" t="s">
        <v>818</v>
      </c>
      <c r="G78" s="23" t="e" vm="3">
        <v>#VALUE!</v>
      </c>
      <c r="H78" s="23">
        <v>3205198143</v>
      </c>
      <c r="I78" s="70">
        <v>25657</v>
      </c>
      <c r="J78" s="23" t="s">
        <v>1370</v>
      </c>
      <c r="K78" s="23" t="s">
        <v>321</v>
      </c>
      <c r="L78" s="70">
        <v>41018</v>
      </c>
      <c r="M78" s="79">
        <v>45602600</v>
      </c>
      <c r="N78" s="23" t="s">
        <v>49</v>
      </c>
      <c r="O78" s="23" t="s">
        <v>62</v>
      </c>
      <c r="P78" s="23" t="s">
        <v>322</v>
      </c>
      <c r="Q78" s="23" t="s">
        <v>685</v>
      </c>
      <c r="R78" s="23" t="s">
        <v>819</v>
      </c>
      <c r="S78" s="23" t="s">
        <v>51</v>
      </c>
      <c r="T78" s="70" t="s">
        <v>1054</v>
      </c>
      <c r="U78" s="23" t="s">
        <v>120</v>
      </c>
      <c r="V78" s="23">
        <v>6.96</v>
      </c>
      <c r="W78" s="84" t="s">
        <v>924</v>
      </c>
      <c r="X78" s="23"/>
      <c r="Y78" s="23" t="s">
        <v>1371</v>
      </c>
      <c r="Z78" s="83" t="s">
        <v>319</v>
      </c>
      <c r="AA78" s="94"/>
      <c r="AD78" s="87" t="str">
        <f t="shared" si="15"/>
        <v>CO0084</v>
      </c>
      <c r="AE78" s="23">
        <v>1618</v>
      </c>
      <c r="AF78" s="68">
        <v>1064109944</v>
      </c>
      <c r="AG78" s="72"/>
      <c r="AH78" s="72" t="s">
        <v>1372</v>
      </c>
      <c r="AI78" s="71" t="s">
        <v>1062</v>
      </c>
      <c r="AJ78" s="88">
        <f t="shared" ca="1" si="18"/>
        <v>54.87222222222222</v>
      </c>
      <c r="AL78" s="89" t="str">
        <f t="shared" si="19"/>
        <v>30</v>
      </c>
      <c r="AM78" s="71" t="str">
        <f t="shared" si="20"/>
        <v>03</v>
      </c>
      <c r="AN78" s="71" t="str">
        <f t="shared" si="21"/>
        <v>1970</v>
      </c>
    </row>
    <row r="79" spans="1:40" s="71" customFormat="1" ht="18" customHeight="1" x14ac:dyDescent="0.35">
      <c r="A79" s="79">
        <f t="shared" si="22"/>
        <v>75</v>
      </c>
      <c r="B79" s="12">
        <v>80743874</v>
      </c>
      <c r="C79" s="23" t="s">
        <v>79</v>
      </c>
      <c r="D79" s="12" t="s">
        <v>1373</v>
      </c>
      <c r="E79" s="69" t="s">
        <v>27</v>
      </c>
      <c r="F79" s="23" t="s">
        <v>1374</v>
      </c>
      <c r="G79" s="23" t="e" vm="25">
        <v>#VALUE!</v>
      </c>
      <c r="H79" s="23">
        <v>3202482112</v>
      </c>
      <c r="I79" s="70">
        <v>30502</v>
      </c>
      <c r="J79" s="23" t="s">
        <v>1375</v>
      </c>
      <c r="K79" s="23" t="s">
        <v>1376</v>
      </c>
      <c r="L79" s="70">
        <v>45246</v>
      </c>
      <c r="M79" s="79">
        <v>2719600</v>
      </c>
      <c r="N79" s="23" t="s">
        <v>1377</v>
      </c>
      <c r="O79" s="23" t="s">
        <v>31</v>
      </c>
      <c r="P79" s="23" t="s">
        <v>750</v>
      </c>
      <c r="Q79" s="23" t="s">
        <v>685</v>
      </c>
      <c r="R79" s="23" t="s">
        <v>1378</v>
      </c>
      <c r="S79" s="23" t="s">
        <v>1379</v>
      </c>
      <c r="T79" s="70" t="s">
        <v>1054</v>
      </c>
      <c r="U79" s="23" t="s">
        <v>35</v>
      </c>
      <c r="V79" s="23">
        <v>6.96</v>
      </c>
      <c r="W79" s="84" t="s">
        <v>924</v>
      </c>
      <c r="X79" s="23"/>
      <c r="Y79" s="23" t="s">
        <v>1380</v>
      </c>
      <c r="Z79" s="23" t="s">
        <v>1373</v>
      </c>
      <c r="AA79" s="94"/>
      <c r="AD79" s="87" t="s">
        <v>1381</v>
      </c>
      <c r="AE79" s="23">
        <v>1674</v>
      </c>
      <c r="AF79" s="68">
        <v>80743874</v>
      </c>
      <c r="AG79" s="72"/>
      <c r="AH79" s="72" t="s">
        <v>1382</v>
      </c>
      <c r="AI79" s="71" t="s">
        <v>1058</v>
      </c>
      <c r="AJ79" s="88">
        <f t="shared" ca="1" si="18"/>
        <v>41.608333333333334</v>
      </c>
      <c r="AL79" s="89" t="str">
        <f t="shared" si="19"/>
        <v>05</v>
      </c>
      <c r="AM79" s="71" t="str">
        <f t="shared" si="20"/>
        <v>07</v>
      </c>
      <c r="AN79" s="71" t="str">
        <f t="shared" si="21"/>
        <v>1983</v>
      </c>
    </row>
    <row r="80" spans="1:40" s="71" customFormat="1" ht="18" customHeight="1" x14ac:dyDescent="0.35">
      <c r="A80" s="79">
        <f t="shared" si="22"/>
        <v>76</v>
      </c>
      <c r="B80" s="68">
        <v>1112220752</v>
      </c>
      <c r="C80" s="23" t="s">
        <v>529</v>
      </c>
      <c r="D80" s="23" t="s">
        <v>1383</v>
      </c>
      <c r="E80" s="69" t="s">
        <v>27</v>
      </c>
      <c r="F80" s="23" t="s">
        <v>1384</v>
      </c>
      <c r="G80" s="23" t="e" vm="21">
        <v>#VALUE!</v>
      </c>
      <c r="H80" s="23">
        <v>3216449008</v>
      </c>
      <c r="I80" s="70">
        <v>32035</v>
      </c>
      <c r="J80" s="23" t="s">
        <v>1059</v>
      </c>
      <c r="K80" s="23" t="s">
        <v>60</v>
      </c>
      <c r="L80" s="70">
        <v>43891</v>
      </c>
      <c r="M80" s="79">
        <v>1628300</v>
      </c>
      <c r="N80" s="23" t="s">
        <v>168</v>
      </c>
      <c r="O80" s="23" t="s">
        <v>31</v>
      </c>
      <c r="P80" s="23" t="s">
        <v>63</v>
      </c>
      <c r="Q80" s="23" t="s">
        <v>685</v>
      </c>
      <c r="R80" s="23" t="s">
        <v>1385</v>
      </c>
      <c r="S80" s="23" t="s">
        <v>64</v>
      </c>
      <c r="T80" s="70" t="s">
        <v>1054</v>
      </c>
      <c r="U80" s="23" t="s">
        <v>35</v>
      </c>
      <c r="V80" s="23">
        <v>6.96</v>
      </c>
      <c r="W80" s="84" t="s">
        <v>924</v>
      </c>
      <c r="X80" s="23"/>
      <c r="Y80" s="23" t="s">
        <v>1386</v>
      </c>
      <c r="Z80" s="23" t="s">
        <v>1383</v>
      </c>
      <c r="AA80" s="94"/>
      <c r="AD80" s="87" t="str">
        <f t="shared" ref="AD80:AD88" si="23">+"CO"&amp;MID(Y80,7,4)</f>
        <v>CO0243</v>
      </c>
      <c r="AE80" s="23" t="str">
        <f t="shared" ref="AE80:AE88" si="24">+J80</f>
        <v>CO_1624</v>
      </c>
      <c r="AF80" s="68">
        <f t="shared" ref="AF80:AF88" si="25">+B80</f>
        <v>1112220752</v>
      </c>
      <c r="AG80" s="72"/>
      <c r="AH80" s="71" t="s">
        <v>1387</v>
      </c>
      <c r="AI80" s="71" t="s">
        <v>1058</v>
      </c>
      <c r="AJ80" s="88">
        <f t="shared" ca="1" si="18"/>
        <v>37.413888888888891</v>
      </c>
      <c r="AL80" s="89" t="str">
        <f t="shared" si="19"/>
        <v>15</v>
      </c>
      <c r="AM80" s="71" t="str">
        <f t="shared" si="20"/>
        <v>09</v>
      </c>
      <c r="AN80" s="71" t="str">
        <f t="shared" si="21"/>
        <v>1987</v>
      </c>
    </row>
    <row r="81" spans="1:40" s="71" customFormat="1" ht="18" customHeight="1" x14ac:dyDescent="0.35">
      <c r="A81" s="79">
        <f t="shared" si="22"/>
        <v>77</v>
      </c>
      <c r="B81" s="68">
        <v>6240341</v>
      </c>
      <c r="C81" s="23" t="s">
        <v>824</v>
      </c>
      <c r="D81" s="23" t="s">
        <v>332</v>
      </c>
      <c r="E81" s="69" t="s">
        <v>27</v>
      </c>
      <c r="F81" s="23" t="s">
        <v>333</v>
      </c>
      <c r="G81" s="23" t="e" vm="26">
        <v>#VALUE!</v>
      </c>
      <c r="H81" s="23">
        <v>3205721468</v>
      </c>
      <c r="I81" s="70">
        <v>29162</v>
      </c>
      <c r="J81" s="23" t="s">
        <v>1059</v>
      </c>
      <c r="K81" s="23" t="s">
        <v>60</v>
      </c>
      <c r="L81" s="70">
        <v>39182</v>
      </c>
      <c r="M81" s="79">
        <v>9889900</v>
      </c>
      <c r="N81" s="23" t="s">
        <v>30</v>
      </c>
      <c r="O81" s="23" t="s">
        <v>31</v>
      </c>
      <c r="P81" s="23" t="s">
        <v>292</v>
      </c>
      <c r="Q81" s="23" t="s">
        <v>722</v>
      </c>
      <c r="R81" s="23" t="s">
        <v>825</v>
      </c>
      <c r="S81" s="23" t="s">
        <v>64</v>
      </c>
      <c r="T81" s="70" t="s">
        <v>1054</v>
      </c>
      <c r="U81" s="23" t="s">
        <v>120</v>
      </c>
      <c r="V81" s="23">
        <v>6.96</v>
      </c>
      <c r="W81" s="84" t="s">
        <v>924</v>
      </c>
      <c r="X81" s="23"/>
      <c r="Y81" s="23" t="s">
        <v>1388</v>
      </c>
      <c r="Z81" s="23" t="s">
        <v>332</v>
      </c>
      <c r="AA81" s="94"/>
      <c r="AD81" s="87" t="str">
        <f t="shared" si="23"/>
        <v>CO0088</v>
      </c>
      <c r="AE81" s="23" t="str">
        <f t="shared" si="24"/>
        <v>CO_1624</v>
      </c>
      <c r="AF81" s="68">
        <f t="shared" si="25"/>
        <v>6240341</v>
      </c>
      <c r="AH81" s="71" t="s">
        <v>1389</v>
      </c>
      <c r="AI81" s="71" t="s">
        <v>1062</v>
      </c>
      <c r="AJ81" s="88">
        <f t="shared" ca="1" si="18"/>
        <v>45.280555555555559</v>
      </c>
      <c r="AL81" s="89" t="str">
        <f t="shared" si="19"/>
        <v>03</v>
      </c>
      <c r="AM81" s="71" t="str">
        <f t="shared" si="20"/>
        <v>11</v>
      </c>
      <c r="AN81" s="71" t="str">
        <f t="shared" si="21"/>
        <v>1979</v>
      </c>
    </row>
    <row r="82" spans="1:40" s="71" customFormat="1" ht="18" customHeight="1" x14ac:dyDescent="0.35">
      <c r="A82" s="79">
        <f t="shared" si="22"/>
        <v>78</v>
      </c>
      <c r="B82" s="68">
        <v>1113512178</v>
      </c>
      <c r="C82" s="23" t="s">
        <v>93</v>
      </c>
      <c r="D82" s="23" t="s">
        <v>1390</v>
      </c>
      <c r="E82" s="69" t="s">
        <v>27</v>
      </c>
      <c r="F82" s="23" t="s">
        <v>1391</v>
      </c>
      <c r="G82" s="23" t="e" vm="2">
        <v>#VALUE!</v>
      </c>
      <c r="H82" s="23">
        <v>3154376212</v>
      </c>
      <c r="I82" s="70">
        <v>37416</v>
      </c>
      <c r="J82" s="23" t="s">
        <v>1059</v>
      </c>
      <c r="K82" s="23" t="s">
        <v>60</v>
      </c>
      <c r="L82" s="70">
        <v>44900</v>
      </c>
      <c r="M82" s="79">
        <v>1763800</v>
      </c>
      <c r="N82" s="23" t="s">
        <v>1392</v>
      </c>
      <c r="O82" s="23" t="s">
        <v>31</v>
      </c>
      <c r="P82" s="23" t="s">
        <v>1126</v>
      </c>
      <c r="Q82" s="23" t="s">
        <v>685</v>
      </c>
      <c r="R82" s="23" t="s">
        <v>1393</v>
      </c>
      <c r="S82" s="23" t="s">
        <v>64</v>
      </c>
      <c r="T82" s="70" t="s">
        <v>1054</v>
      </c>
      <c r="U82" s="23" t="s">
        <v>35</v>
      </c>
      <c r="V82" s="23">
        <v>6.96</v>
      </c>
      <c r="W82" s="84" t="s">
        <v>924</v>
      </c>
      <c r="X82" s="23"/>
      <c r="Y82" s="23" t="s">
        <v>1394</v>
      </c>
      <c r="Z82" s="23" t="s">
        <v>1390</v>
      </c>
      <c r="AA82" s="94"/>
      <c r="AD82" s="87" t="str">
        <f t="shared" si="23"/>
        <v>CO0341</v>
      </c>
      <c r="AE82" s="23" t="str">
        <f t="shared" si="24"/>
        <v>CO_1624</v>
      </c>
      <c r="AF82" s="68">
        <f t="shared" si="25"/>
        <v>1113512178</v>
      </c>
      <c r="AH82" s="71" t="s">
        <v>1395</v>
      </c>
      <c r="AI82" s="71" t="s">
        <v>1058</v>
      </c>
      <c r="AJ82" s="88">
        <f t="shared" ca="1" si="18"/>
        <v>22.680555555555557</v>
      </c>
      <c r="AL82" s="89" t="str">
        <f t="shared" si="19"/>
        <v>09</v>
      </c>
      <c r="AM82" s="71" t="str">
        <f t="shared" si="20"/>
        <v>06</v>
      </c>
      <c r="AN82" s="71" t="str">
        <f t="shared" si="21"/>
        <v>2002</v>
      </c>
    </row>
    <row r="83" spans="1:40" s="71" customFormat="1" ht="18" customHeight="1" x14ac:dyDescent="0.35">
      <c r="A83" s="79">
        <f t="shared" si="22"/>
        <v>79</v>
      </c>
      <c r="B83" s="68">
        <v>84038935</v>
      </c>
      <c r="C83" s="23" t="s">
        <v>221</v>
      </c>
      <c r="D83" s="23" t="s">
        <v>344</v>
      </c>
      <c r="E83" s="69" t="s">
        <v>27</v>
      </c>
      <c r="F83" s="23" t="s">
        <v>345</v>
      </c>
      <c r="G83" s="23" t="e" vm="16">
        <v>#VALUE!</v>
      </c>
      <c r="H83" s="23">
        <v>3187537280</v>
      </c>
      <c r="I83" s="70">
        <v>26494</v>
      </c>
      <c r="J83" s="23" t="s">
        <v>1051</v>
      </c>
      <c r="K83" s="23" t="s">
        <v>29</v>
      </c>
      <c r="L83" s="70">
        <v>42065</v>
      </c>
      <c r="M83" s="79">
        <v>3035800</v>
      </c>
      <c r="N83" s="23" t="s">
        <v>49</v>
      </c>
      <c r="O83" s="23" t="s">
        <v>62</v>
      </c>
      <c r="P83" s="23" t="s">
        <v>32</v>
      </c>
      <c r="Q83" s="23" t="s">
        <v>685</v>
      </c>
      <c r="R83" s="23" t="s">
        <v>834</v>
      </c>
      <c r="S83" s="23" t="s">
        <v>33</v>
      </c>
      <c r="T83" s="70" t="s">
        <v>1054</v>
      </c>
      <c r="U83" s="23" t="s">
        <v>35</v>
      </c>
      <c r="V83" s="23">
        <v>6.96</v>
      </c>
      <c r="W83" s="84" t="s">
        <v>1055</v>
      </c>
      <c r="X83" s="23"/>
      <c r="Y83" s="23" t="s">
        <v>1396</v>
      </c>
      <c r="Z83" s="23" t="s">
        <v>344</v>
      </c>
      <c r="AA83" s="94" t="e">
        <f>+VLOOKUP(B83,[1]Reporte_Empleados!$A:$I,12,0)</f>
        <v>#REF!</v>
      </c>
      <c r="AD83" s="87" t="str">
        <f t="shared" si="23"/>
        <v>CO0093</v>
      </c>
      <c r="AE83" s="23" t="str">
        <f t="shared" si="24"/>
        <v>CO_1634</v>
      </c>
      <c r="AF83" s="68">
        <f t="shared" si="25"/>
        <v>84038935</v>
      </c>
      <c r="AH83" s="71" t="s">
        <v>1397</v>
      </c>
      <c r="AI83" s="71" t="s">
        <v>1062</v>
      </c>
      <c r="AJ83" s="88">
        <f t="shared" ca="1" si="18"/>
        <v>52.583333333333336</v>
      </c>
      <c r="AL83" s="89" t="str">
        <f t="shared" si="19"/>
        <v>14</v>
      </c>
      <c r="AM83" s="71" t="str">
        <f t="shared" si="20"/>
        <v>07</v>
      </c>
      <c r="AN83" s="71" t="str">
        <f t="shared" si="21"/>
        <v>1972</v>
      </c>
    </row>
    <row r="84" spans="1:40" s="71" customFormat="1" ht="18" customHeight="1" x14ac:dyDescent="0.35">
      <c r="A84" s="79">
        <f t="shared" si="22"/>
        <v>80</v>
      </c>
      <c r="B84" s="68">
        <v>5135224</v>
      </c>
      <c r="C84" s="23" t="s">
        <v>74</v>
      </c>
      <c r="D84" s="23" t="s">
        <v>346</v>
      </c>
      <c r="E84" s="69" t="s">
        <v>27</v>
      </c>
      <c r="F84" s="23" t="s">
        <v>347</v>
      </c>
      <c r="G84" s="23" t="e" vm="4">
        <v>#VALUE!</v>
      </c>
      <c r="H84" s="23">
        <v>3103673526</v>
      </c>
      <c r="I84" s="70">
        <v>29494</v>
      </c>
      <c r="J84" s="23" t="s">
        <v>1051</v>
      </c>
      <c r="K84" s="23" t="s">
        <v>29</v>
      </c>
      <c r="L84" s="70">
        <v>41655</v>
      </c>
      <c r="M84" s="79">
        <v>3035800</v>
      </c>
      <c r="N84" s="23" t="s">
        <v>49</v>
      </c>
      <c r="O84" s="23" t="s">
        <v>62</v>
      </c>
      <c r="P84" s="23" t="s">
        <v>32</v>
      </c>
      <c r="Q84" s="23" t="s">
        <v>685</v>
      </c>
      <c r="R84" s="23" t="s">
        <v>835</v>
      </c>
      <c r="S84" s="23" t="s">
        <v>77</v>
      </c>
      <c r="T84" s="70" t="s">
        <v>1054</v>
      </c>
      <c r="U84" s="23" t="s">
        <v>35</v>
      </c>
      <c r="V84" s="23">
        <v>6.96</v>
      </c>
      <c r="W84" s="84" t="s">
        <v>1055</v>
      </c>
      <c r="X84" s="23"/>
      <c r="Y84" s="23" t="s">
        <v>1398</v>
      </c>
      <c r="Z84" s="23" t="s">
        <v>346</v>
      </c>
      <c r="AA84" s="94" t="e">
        <f>+VLOOKUP(B84,[1]Reporte_Empleados!$A:$I,12,0)</f>
        <v>#REF!</v>
      </c>
      <c r="AD84" s="87" t="str">
        <f t="shared" si="23"/>
        <v>CO0094</v>
      </c>
      <c r="AE84" s="23" t="str">
        <f t="shared" si="24"/>
        <v>CO_1634</v>
      </c>
      <c r="AF84" s="68">
        <f t="shared" si="25"/>
        <v>5135224</v>
      </c>
      <c r="AH84" s="71" t="s">
        <v>1399</v>
      </c>
      <c r="AI84" s="71" t="s">
        <v>1062</v>
      </c>
      <c r="AJ84" s="88">
        <f t="shared" ca="1" si="18"/>
        <v>44.37222222222222</v>
      </c>
      <c r="AL84" s="89" t="str">
        <f t="shared" si="19"/>
        <v>30</v>
      </c>
      <c r="AM84" s="71" t="str">
        <f t="shared" si="20"/>
        <v>09</v>
      </c>
      <c r="AN84" s="71" t="str">
        <f t="shared" si="21"/>
        <v>1980</v>
      </c>
    </row>
    <row r="85" spans="1:40" s="71" customFormat="1" ht="18" customHeight="1" x14ac:dyDescent="0.35">
      <c r="A85" s="79">
        <f t="shared" si="22"/>
        <v>81</v>
      </c>
      <c r="B85" s="68">
        <v>72000737</v>
      </c>
      <c r="C85" s="23" t="s">
        <v>52</v>
      </c>
      <c r="D85" s="23" t="s">
        <v>348</v>
      </c>
      <c r="E85" s="69" t="s">
        <v>27</v>
      </c>
      <c r="F85" s="23" t="s">
        <v>1400</v>
      </c>
      <c r="G85" s="23" t="e" vm="3">
        <v>#VALUE!</v>
      </c>
      <c r="H85" s="23">
        <v>3012889999</v>
      </c>
      <c r="I85" s="70">
        <v>28381</v>
      </c>
      <c r="J85" s="23" t="s">
        <v>1203</v>
      </c>
      <c r="K85" s="23" t="s">
        <v>68</v>
      </c>
      <c r="L85" s="70">
        <v>41395</v>
      </c>
      <c r="M85" s="79">
        <v>3500000</v>
      </c>
      <c r="N85" s="23" t="s">
        <v>69</v>
      </c>
      <c r="O85" s="23" t="s">
        <v>62</v>
      </c>
      <c r="P85" s="23" t="s">
        <v>1401</v>
      </c>
      <c r="Q85" s="23" t="s">
        <v>685</v>
      </c>
      <c r="R85" s="23" t="s">
        <v>836</v>
      </c>
      <c r="S85" s="23" t="s">
        <v>51</v>
      </c>
      <c r="T85" s="70" t="s">
        <v>1054</v>
      </c>
      <c r="U85" s="23" t="s">
        <v>78</v>
      </c>
      <c r="V85" s="23">
        <v>6.96</v>
      </c>
      <c r="W85" s="84" t="s">
        <v>924</v>
      </c>
      <c r="X85" s="23"/>
      <c r="Y85" s="23" t="s">
        <v>1402</v>
      </c>
      <c r="Z85" s="23" t="s">
        <v>348</v>
      </c>
      <c r="AA85" s="94"/>
      <c r="AD85" s="87" t="str">
        <f t="shared" si="23"/>
        <v>CO0095</v>
      </c>
      <c r="AE85" s="23" t="str">
        <f t="shared" si="24"/>
        <v>CO_1694</v>
      </c>
      <c r="AF85" s="68">
        <f t="shared" si="25"/>
        <v>72000737</v>
      </c>
      <c r="AH85" s="71" t="s">
        <v>1403</v>
      </c>
      <c r="AI85" s="71" t="s">
        <v>1062</v>
      </c>
      <c r="AJ85" s="88">
        <f t="shared" ca="1" si="18"/>
        <v>47.419444444444444</v>
      </c>
      <c r="AL85" s="89" t="str">
        <f t="shared" si="19"/>
        <v>13</v>
      </c>
      <c r="AM85" s="71" t="str">
        <f t="shared" si="20"/>
        <v>09</v>
      </c>
      <c r="AN85" s="71" t="str">
        <f t="shared" si="21"/>
        <v>1977</v>
      </c>
    </row>
    <row r="86" spans="1:40" s="71" customFormat="1" ht="18" customHeight="1" x14ac:dyDescent="0.35">
      <c r="A86" s="79">
        <f t="shared" si="22"/>
        <v>82</v>
      </c>
      <c r="B86" s="68">
        <v>79655840</v>
      </c>
      <c r="C86" s="23" t="s">
        <v>79</v>
      </c>
      <c r="D86" s="23" t="s">
        <v>837</v>
      </c>
      <c r="E86" s="69" t="s">
        <v>27</v>
      </c>
      <c r="F86" s="23" t="s">
        <v>1404</v>
      </c>
      <c r="G86" s="23" t="e" vm="3">
        <v>#VALUE!</v>
      </c>
      <c r="H86" s="23">
        <v>3106506235</v>
      </c>
      <c r="I86" s="70">
        <v>26960</v>
      </c>
      <c r="J86" s="23" t="s">
        <v>1405</v>
      </c>
      <c r="K86" s="23" t="s">
        <v>1406</v>
      </c>
      <c r="L86" s="70">
        <v>43837</v>
      </c>
      <c r="M86" s="79">
        <v>4078200</v>
      </c>
      <c r="N86" s="23" t="s">
        <v>69</v>
      </c>
      <c r="O86" s="23" t="s">
        <v>100</v>
      </c>
      <c r="P86" s="23" t="s">
        <v>148</v>
      </c>
      <c r="Q86" s="23" t="s">
        <v>1052</v>
      </c>
      <c r="R86" s="23" t="s">
        <v>1407</v>
      </c>
      <c r="S86" s="23" t="s">
        <v>51</v>
      </c>
      <c r="T86" s="70" t="s">
        <v>1054</v>
      </c>
      <c r="U86" s="23" t="s">
        <v>78</v>
      </c>
      <c r="V86" s="23">
        <v>6.96</v>
      </c>
      <c r="W86" s="84" t="s">
        <v>924</v>
      </c>
      <c r="X86" s="23"/>
      <c r="Y86" s="23" t="s">
        <v>1408</v>
      </c>
      <c r="Z86" s="23" t="s">
        <v>837</v>
      </c>
      <c r="AA86" s="94"/>
      <c r="AD86" s="87" t="str">
        <f t="shared" si="23"/>
        <v>CO0226</v>
      </c>
      <c r="AE86" s="23" t="str">
        <f t="shared" si="24"/>
        <v>CO_1676</v>
      </c>
      <c r="AF86" s="68">
        <f t="shared" si="25"/>
        <v>79655840</v>
      </c>
      <c r="AH86" s="71" t="s">
        <v>1409</v>
      </c>
      <c r="AI86" s="71" t="s">
        <v>1062</v>
      </c>
      <c r="AJ86" s="88">
        <f t="shared" ca="1" si="18"/>
        <v>51.30833333333333</v>
      </c>
      <c r="AL86" s="89" t="str">
        <f t="shared" si="19"/>
        <v>23</v>
      </c>
      <c r="AM86" s="71" t="str">
        <f t="shared" si="20"/>
        <v>10</v>
      </c>
      <c r="AN86" s="71" t="str">
        <f t="shared" si="21"/>
        <v>1973</v>
      </c>
    </row>
    <row r="87" spans="1:40" s="71" customFormat="1" ht="18" customHeight="1" x14ac:dyDescent="0.35">
      <c r="A87" s="79">
        <f t="shared" si="22"/>
        <v>83</v>
      </c>
      <c r="B87" s="68">
        <v>1143470054</v>
      </c>
      <c r="C87" s="23" t="s">
        <v>52</v>
      </c>
      <c r="D87" s="23" t="s">
        <v>1410</v>
      </c>
      <c r="E87" s="69" t="s">
        <v>27</v>
      </c>
      <c r="F87" s="23" t="s">
        <v>1411</v>
      </c>
      <c r="G87" s="23" t="e" vm="13">
        <v>#VALUE!</v>
      </c>
      <c r="H87" s="23">
        <v>3017849663</v>
      </c>
      <c r="I87" s="70">
        <v>36495</v>
      </c>
      <c r="J87" s="23" t="s">
        <v>1051</v>
      </c>
      <c r="K87" s="23" t="s">
        <v>29</v>
      </c>
      <c r="L87" s="70">
        <v>44806</v>
      </c>
      <c r="M87" s="79">
        <v>3278400</v>
      </c>
      <c r="N87" s="23" t="s">
        <v>61</v>
      </c>
      <c r="O87" s="23" t="s">
        <v>119</v>
      </c>
      <c r="P87" s="23" t="s">
        <v>800</v>
      </c>
      <c r="Q87" s="23" t="s">
        <v>1052</v>
      </c>
      <c r="R87" s="23" t="s">
        <v>1412</v>
      </c>
      <c r="S87" s="23" t="s">
        <v>51</v>
      </c>
      <c r="T87" s="70" t="s">
        <v>1054</v>
      </c>
      <c r="U87" s="23" t="s">
        <v>120</v>
      </c>
      <c r="V87" s="23">
        <v>6.96</v>
      </c>
      <c r="W87" s="84" t="s">
        <v>924</v>
      </c>
      <c r="X87" s="23"/>
      <c r="Y87" s="23" t="s">
        <v>1413</v>
      </c>
      <c r="Z87" s="23" t="s">
        <v>1410</v>
      </c>
      <c r="AA87" s="94"/>
      <c r="AD87" s="87" t="str">
        <f t="shared" si="23"/>
        <v>CO0310</v>
      </c>
      <c r="AE87" s="23" t="str">
        <f t="shared" si="24"/>
        <v>CO_1634</v>
      </c>
      <c r="AF87" s="68">
        <f t="shared" si="25"/>
        <v>1143470054</v>
      </c>
      <c r="AH87" s="71" t="s">
        <v>1414</v>
      </c>
      <c r="AI87" s="71" t="s">
        <v>1058</v>
      </c>
      <c r="AJ87" s="88">
        <f t="shared" ca="1" si="18"/>
        <v>25.202777777777779</v>
      </c>
      <c r="AL87" s="89" t="str">
        <f t="shared" si="19"/>
        <v>01</v>
      </c>
      <c r="AM87" s="71" t="str">
        <f t="shared" si="20"/>
        <v>12</v>
      </c>
      <c r="AN87" s="71" t="str">
        <f t="shared" si="21"/>
        <v>1999</v>
      </c>
    </row>
    <row r="88" spans="1:40" s="71" customFormat="1" ht="18" customHeight="1" x14ac:dyDescent="0.35">
      <c r="A88" s="79">
        <f t="shared" si="22"/>
        <v>84</v>
      </c>
      <c r="B88" s="68">
        <v>1065824827</v>
      </c>
      <c r="C88" s="23" t="s">
        <v>74</v>
      </c>
      <c r="D88" s="23" t="s">
        <v>840</v>
      </c>
      <c r="E88" s="69" t="s">
        <v>27</v>
      </c>
      <c r="F88" s="23" t="s">
        <v>1415</v>
      </c>
      <c r="G88" s="23" t="e" vm="4">
        <v>#VALUE!</v>
      </c>
      <c r="H88" s="23">
        <v>3157988445</v>
      </c>
      <c r="I88" s="70">
        <v>35175</v>
      </c>
      <c r="J88" s="23" t="s">
        <v>1051</v>
      </c>
      <c r="K88" s="23" t="s">
        <v>29</v>
      </c>
      <c r="L88" s="70">
        <v>43831</v>
      </c>
      <c r="M88" s="79">
        <v>2619500</v>
      </c>
      <c r="N88" s="23" t="s">
        <v>357</v>
      </c>
      <c r="O88" s="23" t="s">
        <v>31</v>
      </c>
      <c r="P88" s="23" t="s">
        <v>125</v>
      </c>
      <c r="Q88" s="23" t="s">
        <v>1052</v>
      </c>
      <c r="R88" s="23" t="s">
        <v>1416</v>
      </c>
      <c r="S88" s="23" t="s">
        <v>77</v>
      </c>
      <c r="T88" s="70" t="s">
        <v>1054</v>
      </c>
      <c r="U88" s="23" t="s">
        <v>35</v>
      </c>
      <c r="V88" s="23">
        <v>6.96</v>
      </c>
      <c r="W88" s="84" t="s">
        <v>1055</v>
      </c>
      <c r="X88" s="23"/>
      <c r="Y88" s="23" t="s">
        <v>1417</v>
      </c>
      <c r="Z88" s="23" t="s">
        <v>840</v>
      </c>
      <c r="AA88" s="94" t="e">
        <f>+VLOOKUP(B88,[1]Reporte_Empleados!$A:$I,12,0)</f>
        <v>#REF!</v>
      </c>
      <c r="AD88" s="87" t="str">
        <f t="shared" si="23"/>
        <v>CO0224</v>
      </c>
      <c r="AE88" s="23" t="str">
        <f t="shared" si="24"/>
        <v>CO_1634</v>
      </c>
      <c r="AF88" s="68">
        <f t="shared" si="25"/>
        <v>1065824827</v>
      </c>
      <c r="AH88" s="71" t="s">
        <v>1418</v>
      </c>
      <c r="AI88" s="71" t="s">
        <v>1058</v>
      </c>
      <c r="AJ88" s="88">
        <f t="shared" ca="1" si="18"/>
        <v>28.816666666666666</v>
      </c>
      <c r="AL88" s="89" t="str">
        <f t="shared" si="19"/>
        <v>20</v>
      </c>
      <c r="AM88" s="71" t="str">
        <f t="shared" si="20"/>
        <v>04</v>
      </c>
      <c r="AN88" s="71" t="str">
        <f t="shared" si="21"/>
        <v>1996</v>
      </c>
    </row>
    <row r="89" spans="1:40" s="71" customFormat="1" ht="18" customHeight="1" x14ac:dyDescent="0.35">
      <c r="A89" s="79">
        <f t="shared" si="22"/>
        <v>85</v>
      </c>
      <c r="B89" s="68">
        <v>1001398527</v>
      </c>
      <c r="C89" s="23" t="s">
        <v>384</v>
      </c>
      <c r="D89" s="12" t="s">
        <v>1419</v>
      </c>
      <c r="E89" s="69" t="s">
        <v>66</v>
      </c>
      <c r="F89" s="23" t="s">
        <v>1420</v>
      </c>
      <c r="G89" s="23"/>
      <c r="H89" s="23">
        <v>3147667434</v>
      </c>
      <c r="I89" s="70">
        <v>34839</v>
      </c>
      <c r="J89" s="23" t="s">
        <v>1105</v>
      </c>
      <c r="K89" s="23" t="s">
        <v>854</v>
      </c>
      <c r="L89" s="70">
        <v>45246</v>
      </c>
      <c r="M89" s="79">
        <v>1650000</v>
      </c>
      <c r="N89" s="23" t="s">
        <v>61</v>
      </c>
      <c r="O89" s="23" t="s">
        <v>119</v>
      </c>
      <c r="P89" s="23" t="s">
        <v>225</v>
      </c>
      <c r="Q89" s="23" t="s">
        <v>1052</v>
      </c>
      <c r="R89" s="23" t="s">
        <v>1421</v>
      </c>
      <c r="S89" s="23" t="s">
        <v>388</v>
      </c>
      <c r="T89" s="70" t="s">
        <v>1054</v>
      </c>
      <c r="U89" s="23" t="s">
        <v>120</v>
      </c>
      <c r="V89" s="23">
        <v>6.96</v>
      </c>
      <c r="W89" s="84" t="s">
        <v>1055</v>
      </c>
      <c r="X89" s="23"/>
      <c r="Y89" s="23" t="s">
        <v>1422</v>
      </c>
      <c r="Z89" s="23" t="s">
        <v>1419</v>
      </c>
      <c r="AA89" s="94" t="e">
        <f>+VLOOKUP(B89,[1]Reporte_Empleados!$A:$I,12,0)</f>
        <v>#REF!</v>
      </c>
      <c r="AD89" s="87" t="s">
        <v>1423</v>
      </c>
      <c r="AE89" s="23">
        <v>1639</v>
      </c>
      <c r="AF89" s="68">
        <v>1001398527</v>
      </c>
      <c r="AH89" s="71" t="s">
        <v>1424</v>
      </c>
      <c r="AI89" s="71" t="s">
        <v>1058</v>
      </c>
      <c r="AJ89" s="88">
        <f t="shared" ca="1" si="18"/>
        <v>29.733333333333334</v>
      </c>
      <c r="AL89" s="89" t="str">
        <f t="shared" si="19"/>
        <v>20</v>
      </c>
      <c r="AM89" s="71" t="str">
        <f t="shared" si="20"/>
        <v>05</v>
      </c>
      <c r="AN89" s="71" t="str">
        <f t="shared" si="21"/>
        <v>1995</v>
      </c>
    </row>
    <row r="90" spans="1:40" s="71" customFormat="1" ht="18" customHeight="1" x14ac:dyDescent="0.35">
      <c r="A90" s="79">
        <f t="shared" si="22"/>
        <v>86</v>
      </c>
      <c r="B90" s="68">
        <v>85458242</v>
      </c>
      <c r="C90" s="23" t="s">
        <v>96</v>
      </c>
      <c r="D90" s="23" t="s">
        <v>370</v>
      </c>
      <c r="E90" s="69" t="s">
        <v>27</v>
      </c>
      <c r="F90" s="23" t="s">
        <v>1425</v>
      </c>
      <c r="G90" s="23" t="e" vm="11">
        <v>#VALUE!</v>
      </c>
      <c r="H90" s="23">
        <v>3178952955</v>
      </c>
      <c r="I90" s="70">
        <v>25681</v>
      </c>
      <c r="J90" s="23" t="s">
        <v>1051</v>
      </c>
      <c r="K90" s="23" t="s">
        <v>29</v>
      </c>
      <c r="L90" s="70">
        <v>41671</v>
      </c>
      <c r="M90" s="79">
        <v>3234700</v>
      </c>
      <c r="N90" s="23" t="s">
        <v>61</v>
      </c>
      <c r="O90" s="23" t="s">
        <v>62</v>
      </c>
      <c r="P90" s="23" t="s">
        <v>105</v>
      </c>
      <c r="Q90" s="23" t="s">
        <v>1052</v>
      </c>
      <c r="R90" s="23" t="s">
        <v>1426</v>
      </c>
      <c r="S90" s="23" t="s">
        <v>77</v>
      </c>
      <c r="T90" s="70" t="s">
        <v>1054</v>
      </c>
      <c r="U90" s="23" t="s">
        <v>35</v>
      </c>
      <c r="V90" s="23">
        <v>6.96</v>
      </c>
      <c r="W90" s="84" t="s">
        <v>1055</v>
      </c>
      <c r="X90" s="23"/>
      <c r="Y90" s="23" t="s">
        <v>1427</v>
      </c>
      <c r="Z90" s="23" t="s">
        <v>370</v>
      </c>
      <c r="AA90" s="94" t="e">
        <f>+VLOOKUP(B90,[1]Reporte_Empleados!$A:$I,12,0)</f>
        <v>#REF!</v>
      </c>
      <c r="AD90" s="87" t="str">
        <f t="shared" ref="AD90:AD121" si="26">+"CO"&amp;MID(Y90,7,4)</f>
        <v>CO0100</v>
      </c>
      <c r="AE90" s="23" t="str">
        <f t="shared" ref="AE90:AE121" si="27">+J90</f>
        <v>CO_1634</v>
      </c>
      <c r="AF90" s="68">
        <f t="shared" ref="AF90:AF121" si="28">+B90</f>
        <v>85458242</v>
      </c>
      <c r="AH90" s="71" t="s">
        <v>1428</v>
      </c>
      <c r="AI90" s="71" t="s">
        <v>1062</v>
      </c>
      <c r="AJ90" s="88">
        <f t="shared" ca="1" si="18"/>
        <v>54.80833333333333</v>
      </c>
      <c r="AL90" s="89" t="str">
        <f t="shared" si="19"/>
        <v>23</v>
      </c>
      <c r="AM90" s="71" t="str">
        <f t="shared" si="20"/>
        <v>04</v>
      </c>
      <c r="AN90" s="71" t="str">
        <f t="shared" si="21"/>
        <v>1970</v>
      </c>
    </row>
    <row r="91" spans="1:40" s="71" customFormat="1" ht="18" customHeight="1" x14ac:dyDescent="0.35">
      <c r="A91" s="79">
        <f t="shared" si="22"/>
        <v>87</v>
      </c>
      <c r="B91" s="68">
        <v>77153948</v>
      </c>
      <c r="C91" s="23" t="s">
        <v>439</v>
      </c>
      <c r="D91" s="23" t="s">
        <v>372</v>
      </c>
      <c r="E91" s="69" t="s">
        <v>27</v>
      </c>
      <c r="F91" s="23" t="s">
        <v>373</v>
      </c>
      <c r="G91" s="23" t="e" vm="7">
        <v>#VALUE!</v>
      </c>
      <c r="H91" s="23">
        <v>3188170184</v>
      </c>
      <c r="I91" s="70">
        <v>24646</v>
      </c>
      <c r="J91" s="23" t="s">
        <v>1051</v>
      </c>
      <c r="K91" s="23" t="s">
        <v>29</v>
      </c>
      <c r="L91" s="70">
        <v>41671</v>
      </c>
      <c r="M91" s="79">
        <v>3234700</v>
      </c>
      <c r="N91" s="23" t="s">
        <v>30</v>
      </c>
      <c r="O91" s="23" t="s">
        <v>31</v>
      </c>
      <c r="P91" s="23" t="s">
        <v>105</v>
      </c>
      <c r="Q91" s="23" t="s">
        <v>1052</v>
      </c>
      <c r="R91" s="23" t="s">
        <v>1429</v>
      </c>
      <c r="S91" s="23" t="s">
        <v>77</v>
      </c>
      <c r="T91" s="70" t="s">
        <v>1054</v>
      </c>
      <c r="U91" s="23" t="s">
        <v>35</v>
      </c>
      <c r="V91" s="23">
        <v>6.96</v>
      </c>
      <c r="W91" s="84" t="s">
        <v>1055</v>
      </c>
      <c r="X91" s="23"/>
      <c r="Y91" s="23" t="s">
        <v>1430</v>
      </c>
      <c r="Z91" s="23" t="s">
        <v>372</v>
      </c>
      <c r="AA91" s="94" t="e">
        <f>+VLOOKUP(B91,[1]Reporte_Empleados!$A:$I,12,0)</f>
        <v>#REF!</v>
      </c>
      <c r="AD91" s="87" t="str">
        <f t="shared" si="26"/>
        <v>CO0101</v>
      </c>
      <c r="AE91" s="23" t="str">
        <f t="shared" si="27"/>
        <v>CO_1634</v>
      </c>
      <c r="AF91" s="68">
        <f t="shared" si="28"/>
        <v>77153948</v>
      </c>
      <c r="AH91" s="91" t="s">
        <v>1431</v>
      </c>
      <c r="AI91" s="71" t="s">
        <v>1062</v>
      </c>
      <c r="AJ91" s="88">
        <f t="shared" ca="1" si="18"/>
        <v>57.641666666666666</v>
      </c>
      <c r="AL91" s="89" t="str">
        <f t="shared" si="19"/>
        <v>23</v>
      </c>
      <c r="AM91" s="71" t="str">
        <f t="shared" si="20"/>
        <v>06</v>
      </c>
      <c r="AN91" s="71" t="str">
        <f t="shared" si="21"/>
        <v>1967</v>
      </c>
    </row>
    <row r="92" spans="1:40" s="71" customFormat="1" ht="18" customHeight="1" x14ac:dyDescent="0.35">
      <c r="A92" s="79">
        <f t="shared" si="22"/>
        <v>88</v>
      </c>
      <c r="B92" s="68">
        <v>1234092017</v>
      </c>
      <c r="C92" s="23" t="s">
        <v>52</v>
      </c>
      <c r="D92" s="23" t="s">
        <v>856</v>
      </c>
      <c r="E92" s="69" t="s">
        <v>27</v>
      </c>
      <c r="F92" s="23" t="s">
        <v>857</v>
      </c>
      <c r="G92" s="23" t="e" vm="13">
        <v>#VALUE!</v>
      </c>
      <c r="H92" s="23">
        <v>3015044420</v>
      </c>
      <c r="I92" s="70">
        <v>36010</v>
      </c>
      <c r="J92" s="23" t="s">
        <v>1065</v>
      </c>
      <c r="K92" s="23" t="s">
        <v>1066</v>
      </c>
      <c r="L92" s="70">
        <v>43545</v>
      </c>
      <c r="M92" s="79">
        <v>1571100</v>
      </c>
      <c r="N92" s="23" t="s">
        <v>69</v>
      </c>
      <c r="O92" s="23" t="s">
        <v>31</v>
      </c>
      <c r="P92" s="23" t="s">
        <v>204</v>
      </c>
      <c r="Q92" s="23" t="s">
        <v>1052</v>
      </c>
      <c r="R92" s="23" t="s">
        <v>1432</v>
      </c>
      <c r="S92" s="23" t="s">
        <v>51</v>
      </c>
      <c r="T92" s="70" t="s">
        <v>1054</v>
      </c>
      <c r="U92" s="23" t="s">
        <v>35</v>
      </c>
      <c r="V92" s="23">
        <v>6.96</v>
      </c>
      <c r="W92" s="84">
        <v>0</v>
      </c>
      <c r="X92" s="23"/>
      <c r="Y92" s="23" t="s">
        <v>1433</v>
      </c>
      <c r="Z92" s="83" t="s">
        <v>1434</v>
      </c>
      <c r="AA92" s="94"/>
      <c r="AD92" s="87" t="str">
        <f t="shared" si="26"/>
        <v>CO0104</v>
      </c>
      <c r="AE92" s="23" t="str">
        <f t="shared" si="27"/>
        <v>CO_1640</v>
      </c>
      <c r="AF92" s="68">
        <f t="shared" si="28"/>
        <v>1234092017</v>
      </c>
      <c r="AH92" s="71" t="s">
        <v>1435</v>
      </c>
      <c r="AI92" s="71" t="s">
        <v>1097</v>
      </c>
      <c r="AJ92" s="88">
        <f t="shared" ca="1" si="18"/>
        <v>26.530555555555555</v>
      </c>
      <c r="AL92" s="89" t="str">
        <f t="shared" si="19"/>
        <v>03</v>
      </c>
      <c r="AM92" s="71" t="str">
        <f t="shared" si="20"/>
        <v>08</v>
      </c>
      <c r="AN92" s="71" t="str">
        <f t="shared" si="21"/>
        <v>1998</v>
      </c>
    </row>
    <row r="93" spans="1:40" s="71" customFormat="1" ht="18" customHeight="1" x14ac:dyDescent="0.35">
      <c r="A93" s="79">
        <f t="shared" si="22"/>
        <v>89</v>
      </c>
      <c r="B93" s="68">
        <v>1064800649</v>
      </c>
      <c r="C93" s="23" t="s">
        <v>111</v>
      </c>
      <c r="D93" s="23" t="s">
        <v>391</v>
      </c>
      <c r="E93" s="69" t="s">
        <v>27</v>
      </c>
      <c r="F93" s="23" t="s">
        <v>1436</v>
      </c>
      <c r="G93" s="23" t="e" vm="27">
        <v>#VALUE!</v>
      </c>
      <c r="H93" s="23">
        <v>3175034602</v>
      </c>
      <c r="I93" s="70">
        <v>34976</v>
      </c>
      <c r="J93" s="23" t="s">
        <v>1051</v>
      </c>
      <c r="K93" s="23" t="s">
        <v>29</v>
      </c>
      <c r="L93" s="70">
        <v>42534</v>
      </c>
      <c r="M93" s="79">
        <v>2619500</v>
      </c>
      <c r="N93" s="23" t="s">
        <v>30</v>
      </c>
      <c r="O93" s="23" t="s">
        <v>31</v>
      </c>
      <c r="P93" s="23" t="s">
        <v>125</v>
      </c>
      <c r="Q93" s="23" t="s">
        <v>1052</v>
      </c>
      <c r="R93" s="23" t="s">
        <v>1437</v>
      </c>
      <c r="S93" s="23" t="s">
        <v>77</v>
      </c>
      <c r="T93" s="70" t="s">
        <v>1054</v>
      </c>
      <c r="U93" s="23" t="s">
        <v>35</v>
      </c>
      <c r="V93" s="23">
        <v>6.96</v>
      </c>
      <c r="W93" s="84" t="s">
        <v>1055</v>
      </c>
      <c r="X93" s="23"/>
      <c r="Y93" s="23" t="s">
        <v>1438</v>
      </c>
      <c r="Z93" s="23" t="s">
        <v>391</v>
      </c>
      <c r="AA93" s="94" t="e">
        <f>+VLOOKUP(B93,[1]Reporte_Empleados!$A:$I,12,0)</f>
        <v>#REF!</v>
      </c>
      <c r="AD93" s="87" t="str">
        <f t="shared" si="26"/>
        <v>CO0105</v>
      </c>
      <c r="AE93" s="23" t="str">
        <f t="shared" si="27"/>
        <v>CO_1634</v>
      </c>
      <c r="AF93" s="68">
        <f t="shared" si="28"/>
        <v>1064800649</v>
      </c>
      <c r="AH93" s="71" t="s">
        <v>1439</v>
      </c>
      <c r="AI93" s="71" t="s">
        <v>1097</v>
      </c>
      <c r="AJ93" s="88">
        <f t="shared" ca="1" si="18"/>
        <v>29.361111111111111</v>
      </c>
      <c r="AL93" s="89" t="str">
        <f t="shared" si="19"/>
        <v>04</v>
      </c>
      <c r="AM93" s="71" t="str">
        <f t="shared" si="20"/>
        <v>10</v>
      </c>
      <c r="AN93" s="71" t="str">
        <f t="shared" si="21"/>
        <v>1995</v>
      </c>
    </row>
    <row r="94" spans="1:40" s="71" customFormat="1" ht="18" customHeight="1" x14ac:dyDescent="0.35">
      <c r="A94" s="79">
        <f t="shared" si="22"/>
        <v>90</v>
      </c>
      <c r="B94" s="68">
        <v>1064793574</v>
      </c>
      <c r="C94" s="23" t="s">
        <v>111</v>
      </c>
      <c r="D94" s="23" t="s">
        <v>393</v>
      </c>
      <c r="E94" s="69" t="s">
        <v>27</v>
      </c>
      <c r="F94" s="23" t="s">
        <v>394</v>
      </c>
      <c r="G94" s="23" t="e" vm="27">
        <v>#VALUE!</v>
      </c>
      <c r="H94" s="23">
        <v>3205485377</v>
      </c>
      <c r="I94" s="70">
        <v>33081</v>
      </c>
      <c r="J94" s="23" t="s">
        <v>1051</v>
      </c>
      <c r="K94" s="23" t="s">
        <v>29</v>
      </c>
      <c r="L94" s="70">
        <v>41995</v>
      </c>
      <c r="M94" s="79">
        <v>2619500</v>
      </c>
      <c r="N94" s="23" t="s">
        <v>30</v>
      </c>
      <c r="O94" s="23" t="s">
        <v>31</v>
      </c>
      <c r="P94" s="23" t="s">
        <v>125</v>
      </c>
      <c r="Q94" s="23" t="s">
        <v>1052</v>
      </c>
      <c r="R94" s="23" t="s">
        <v>1440</v>
      </c>
      <c r="S94" s="23" t="s">
        <v>77</v>
      </c>
      <c r="T94" s="70" t="s">
        <v>1054</v>
      </c>
      <c r="U94" s="23" t="s">
        <v>35</v>
      </c>
      <c r="V94" s="23">
        <v>6.96</v>
      </c>
      <c r="W94" s="84" t="s">
        <v>1055</v>
      </c>
      <c r="X94" s="23"/>
      <c r="Y94" s="23" t="s">
        <v>1441</v>
      </c>
      <c r="Z94" s="23" t="s">
        <v>393</v>
      </c>
      <c r="AA94" s="94" t="e">
        <f>+VLOOKUP(B94,[1]Reporte_Empleados!$A:$I,12,0)</f>
        <v>#REF!</v>
      </c>
      <c r="AD94" s="87" t="str">
        <f t="shared" si="26"/>
        <v>CO0106</v>
      </c>
      <c r="AE94" s="23" t="str">
        <f t="shared" si="27"/>
        <v>CO_1634</v>
      </c>
      <c r="AF94" s="68">
        <f t="shared" si="28"/>
        <v>1064793574</v>
      </c>
      <c r="AH94" s="71" t="s">
        <v>1442</v>
      </c>
      <c r="AI94" s="71" t="s">
        <v>1097</v>
      </c>
      <c r="AJ94" s="88">
        <f t="shared" ca="1" si="18"/>
        <v>34.547222222222224</v>
      </c>
      <c r="AL94" s="89" t="str">
        <f t="shared" si="19"/>
        <v>27</v>
      </c>
      <c r="AM94" s="71" t="str">
        <f t="shared" si="20"/>
        <v>07</v>
      </c>
      <c r="AN94" s="71" t="str">
        <f t="shared" si="21"/>
        <v>1990</v>
      </c>
    </row>
    <row r="95" spans="1:40" s="71" customFormat="1" ht="18" customHeight="1" x14ac:dyDescent="0.35">
      <c r="A95" s="79">
        <f t="shared" si="22"/>
        <v>91</v>
      </c>
      <c r="B95" s="68">
        <v>1065654663</v>
      </c>
      <c r="C95" s="23" t="s">
        <v>74</v>
      </c>
      <c r="D95" s="23" t="s">
        <v>395</v>
      </c>
      <c r="E95" s="69" t="s">
        <v>27</v>
      </c>
      <c r="F95" s="23" t="s">
        <v>1443</v>
      </c>
      <c r="G95" s="23" t="e" vm="4">
        <v>#VALUE!</v>
      </c>
      <c r="H95" s="23">
        <v>3146035685</v>
      </c>
      <c r="I95" s="70">
        <v>34125</v>
      </c>
      <c r="J95" s="23" t="s">
        <v>1051</v>
      </c>
      <c r="K95" s="23" t="s">
        <v>29</v>
      </c>
      <c r="L95" s="70">
        <v>42248</v>
      </c>
      <c r="M95" s="79">
        <v>2027200</v>
      </c>
      <c r="N95" s="23" t="s">
        <v>49</v>
      </c>
      <c r="O95" s="23" t="s">
        <v>31</v>
      </c>
      <c r="P95" s="23" t="s">
        <v>397</v>
      </c>
      <c r="Q95" s="23" t="s">
        <v>685</v>
      </c>
      <c r="R95" s="23" t="s">
        <v>861</v>
      </c>
      <c r="S95" s="23" t="s">
        <v>77</v>
      </c>
      <c r="T95" s="70" t="s">
        <v>1054</v>
      </c>
      <c r="U95" s="23" t="s">
        <v>35</v>
      </c>
      <c r="V95" s="23">
        <v>6.96</v>
      </c>
      <c r="W95" s="23" t="s">
        <v>1055</v>
      </c>
      <c r="X95" s="23"/>
      <c r="Y95" s="23" t="s">
        <v>1444</v>
      </c>
      <c r="Z95" s="83" t="s">
        <v>395</v>
      </c>
      <c r="AA95" s="94" t="e">
        <f>+VLOOKUP(B95,[1]Reporte_Empleados!$A:$I,12,0)</f>
        <v>#REF!</v>
      </c>
      <c r="AD95" s="87" t="str">
        <f t="shared" si="26"/>
        <v>CO0107</v>
      </c>
      <c r="AE95" s="23" t="str">
        <f t="shared" si="27"/>
        <v>CO_1634</v>
      </c>
      <c r="AF95" s="68">
        <f t="shared" si="28"/>
        <v>1065654663</v>
      </c>
      <c r="AH95" s="71" t="s">
        <v>1445</v>
      </c>
      <c r="AI95" s="71" t="s">
        <v>1097</v>
      </c>
      <c r="AJ95" s="88">
        <f t="shared" ca="1" si="18"/>
        <v>31.691666666666666</v>
      </c>
      <c r="AL95" s="89" t="str">
        <f t="shared" si="19"/>
        <v>05</v>
      </c>
      <c r="AM95" s="71" t="str">
        <f t="shared" si="20"/>
        <v>06</v>
      </c>
      <c r="AN95" s="71" t="str">
        <f t="shared" si="21"/>
        <v>1993</v>
      </c>
    </row>
    <row r="96" spans="1:40" s="71" customFormat="1" ht="18" customHeight="1" x14ac:dyDescent="0.35">
      <c r="A96" s="79">
        <f t="shared" si="22"/>
        <v>92</v>
      </c>
      <c r="B96" s="68">
        <v>1119836593</v>
      </c>
      <c r="C96" s="23" t="s">
        <v>25</v>
      </c>
      <c r="D96" s="23" t="s">
        <v>400</v>
      </c>
      <c r="E96" s="69" t="s">
        <v>27</v>
      </c>
      <c r="F96" s="23" t="s">
        <v>401</v>
      </c>
      <c r="G96" s="23" t="e" vm="1">
        <v>#VALUE!</v>
      </c>
      <c r="H96" s="23">
        <v>3177524966</v>
      </c>
      <c r="I96" s="70">
        <v>31948</v>
      </c>
      <c r="J96" s="23" t="s">
        <v>1051</v>
      </c>
      <c r="K96" s="23" t="s">
        <v>29</v>
      </c>
      <c r="L96" s="70">
        <v>41655</v>
      </c>
      <c r="M96" s="79">
        <v>3234700</v>
      </c>
      <c r="N96" s="23" t="s">
        <v>49</v>
      </c>
      <c r="O96" s="23" t="s">
        <v>62</v>
      </c>
      <c r="P96" s="23" t="s">
        <v>105</v>
      </c>
      <c r="Q96" s="23" t="s">
        <v>1052</v>
      </c>
      <c r="R96" s="23" t="s">
        <v>1446</v>
      </c>
      <c r="S96" s="23" t="s">
        <v>33</v>
      </c>
      <c r="T96" s="70" t="s">
        <v>1054</v>
      </c>
      <c r="U96" s="23" t="s">
        <v>35</v>
      </c>
      <c r="V96" s="23">
        <v>6.96</v>
      </c>
      <c r="W96" s="84" t="s">
        <v>1055</v>
      </c>
      <c r="X96" s="23"/>
      <c r="Y96" s="23" t="s">
        <v>1447</v>
      </c>
      <c r="Z96" s="23" t="s">
        <v>1448</v>
      </c>
      <c r="AA96" s="94" t="e">
        <f>+VLOOKUP(B96,[1]Reporte_Empleados!$A:$I,12,0)</f>
        <v>#REF!</v>
      </c>
      <c r="AD96" s="87" t="str">
        <f t="shared" si="26"/>
        <v>CO0110</v>
      </c>
      <c r="AE96" s="23" t="str">
        <f t="shared" si="27"/>
        <v>CO_1634</v>
      </c>
      <c r="AF96" s="68">
        <f t="shared" si="28"/>
        <v>1119836593</v>
      </c>
      <c r="AH96" s="71" t="s">
        <v>1449</v>
      </c>
      <c r="AI96" s="71" t="s">
        <v>1097</v>
      </c>
      <c r="AJ96" s="88">
        <f t="shared" ca="1" si="18"/>
        <v>37.65</v>
      </c>
      <c r="AL96" s="89" t="str">
        <f t="shared" si="19"/>
        <v>20</v>
      </c>
      <c r="AM96" s="71" t="str">
        <f t="shared" si="20"/>
        <v>06</v>
      </c>
      <c r="AN96" s="71" t="str">
        <f t="shared" si="21"/>
        <v>1987</v>
      </c>
    </row>
    <row r="97" spans="1:40" s="71" customFormat="1" ht="18" customHeight="1" x14ac:dyDescent="0.35">
      <c r="A97" s="79">
        <f t="shared" si="22"/>
        <v>93</v>
      </c>
      <c r="B97" s="68">
        <v>1042431835</v>
      </c>
      <c r="C97" s="23" t="s">
        <v>47</v>
      </c>
      <c r="D97" s="23" t="s">
        <v>402</v>
      </c>
      <c r="E97" s="69" t="s">
        <v>27</v>
      </c>
      <c r="F97" s="23" t="s">
        <v>403</v>
      </c>
      <c r="G97" s="23" t="e" vm="28">
        <v>#VALUE!</v>
      </c>
      <c r="H97" s="23">
        <v>3178724423</v>
      </c>
      <c r="I97" s="70">
        <v>32148</v>
      </c>
      <c r="J97" s="23" t="s">
        <v>1051</v>
      </c>
      <c r="K97" s="23" t="s">
        <v>29</v>
      </c>
      <c r="L97" s="70">
        <v>41671</v>
      </c>
      <c r="M97" s="79">
        <v>3234700</v>
      </c>
      <c r="N97" s="23" t="s">
        <v>30</v>
      </c>
      <c r="O97" s="23" t="s">
        <v>31</v>
      </c>
      <c r="P97" s="23" t="s">
        <v>105</v>
      </c>
      <c r="Q97" s="23" t="s">
        <v>1052</v>
      </c>
      <c r="R97" s="23" t="s">
        <v>1450</v>
      </c>
      <c r="S97" s="23" t="s">
        <v>77</v>
      </c>
      <c r="T97" s="70" t="s">
        <v>1054</v>
      </c>
      <c r="U97" s="23" t="s">
        <v>35</v>
      </c>
      <c r="V97" s="23">
        <v>6.96</v>
      </c>
      <c r="W97" s="84" t="s">
        <v>1055</v>
      </c>
      <c r="X97" s="23"/>
      <c r="Y97" s="23" t="s">
        <v>1451</v>
      </c>
      <c r="Z97" s="23" t="s">
        <v>402</v>
      </c>
      <c r="AA97" s="94" t="e">
        <f>+VLOOKUP(B97,[1]Reporte_Empleados!$A:$I,12,0)</f>
        <v>#REF!</v>
      </c>
      <c r="AD97" s="87" t="str">
        <f t="shared" si="26"/>
        <v>CO0111</v>
      </c>
      <c r="AE97" s="23" t="str">
        <f t="shared" si="27"/>
        <v>CO_1634</v>
      </c>
      <c r="AF97" s="68">
        <f t="shared" si="28"/>
        <v>1042431835</v>
      </c>
      <c r="AH97" s="71" t="s">
        <v>1452</v>
      </c>
      <c r="AI97" s="71" t="s">
        <v>1062</v>
      </c>
      <c r="AJ97" s="88">
        <f t="shared" ca="1" si="18"/>
        <v>37.105555555555554</v>
      </c>
      <c r="AL97" s="89" t="str">
        <f t="shared" si="19"/>
        <v>06</v>
      </c>
      <c r="AM97" s="71" t="str">
        <f t="shared" si="20"/>
        <v>01</v>
      </c>
      <c r="AN97" s="71" t="str">
        <f t="shared" si="21"/>
        <v>1988</v>
      </c>
    </row>
    <row r="98" spans="1:40" s="71" customFormat="1" ht="18" customHeight="1" x14ac:dyDescent="0.35">
      <c r="A98" s="79">
        <f t="shared" si="22"/>
        <v>94</v>
      </c>
      <c r="B98" s="68">
        <v>1140855399</v>
      </c>
      <c r="C98" s="23" t="s">
        <v>52</v>
      </c>
      <c r="D98" s="23" t="s">
        <v>404</v>
      </c>
      <c r="E98" s="69" t="s">
        <v>66</v>
      </c>
      <c r="F98" s="23" t="s">
        <v>1453</v>
      </c>
      <c r="G98" s="23" t="e" vm="3">
        <v>#VALUE!</v>
      </c>
      <c r="H98" s="23">
        <v>3122270824</v>
      </c>
      <c r="I98" s="70">
        <v>33896</v>
      </c>
      <c r="J98" s="23" t="s">
        <v>1140</v>
      </c>
      <c r="K98" s="23" t="s">
        <v>48</v>
      </c>
      <c r="L98" s="70">
        <v>43284</v>
      </c>
      <c r="M98" s="79">
        <v>3500000</v>
      </c>
      <c r="N98" s="23" t="s">
        <v>69</v>
      </c>
      <c r="O98" s="23" t="s">
        <v>62</v>
      </c>
      <c r="P98" s="23" t="s">
        <v>1454</v>
      </c>
      <c r="Q98" s="23" t="s">
        <v>1052</v>
      </c>
      <c r="R98" s="23" t="s">
        <v>1455</v>
      </c>
      <c r="S98" s="23" t="s">
        <v>51</v>
      </c>
      <c r="T98" s="70" t="s">
        <v>1054</v>
      </c>
      <c r="U98" s="23" t="s">
        <v>35</v>
      </c>
      <c r="V98" s="23">
        <v>6.96</v>
      </c>
      <c r="W98" s="84" t="s">
        <v>924</v>
      </c>
      <c r="X98" s="23"/>
      <c r="Y98" s="23" t="s">
        <v>1456</v>
      </c>
      <c r="Z98" s="23" t="s">
        <v>404</v>
      </c>
      <c r="AA98" s="94"/>
      <c r="AD98" s="87" t="str">
        <f t="shared" si="26"/>
        <v>CO0112</v>
      </c>
      <c r="AE98" s="23" t="str">
        <f t="shared" si="27"/>
        <v>CO_1692</v>
      </c>
      <c r="AF98" s="68">
        <f t="shared" si="28"/>
        <v>1140855399</v>
      </c>
      <c r="AH98" s="71" t="s">
        <v>1457</v>
      </c>
      <c r="AI98" s="71" t="s">
        <v>1062</v>
      </c>
      <c r="AJ98" s="88">
        <f t="shared" ca="1" si="18"/>
        <v>32.319444444444443</v>
      </c>
      <c r="AL98" s="89" t="str">
        <f t="shared" si="19"/>
        <v>19</v>
      </c>
      <c r="AM98" s="71" t="str">
        <f t="shared" si="20"/>
        <v>10</v>
      </c>
      <c r="AN98" s="71" t="str">
        <f t="shared" si="21"/>
        <v>1992</v>
      </c>
    </row>
    <row r="99" spans="1:40" s="71" customFormat="1" ht="18" customHeight="1" x14ac:dyDescent="0.35">
      <c r="A99" s="79">
        <f t="shared" si="22"/>
        <v>95</v>
      </c>
      <c r="B99" s="68">
        <v>36574021</v>
      </c>
      <c r="C99" s="23" t="s">
        <v>114</v>
      </c>
      <c r="D99" s="23" t="s">
        <v>413</v>
      </c>
      <c r="E99" s="69" t="s">
        <v>66</v>
      </c>
      <c r="F99" s="23" t="s">
        <v>1458</v>
      </c>
      <c r="G99" s="23" t="e" vm="7">
        <v>#VALUE!</v>
      </c>
      <c r="H99" s="23">
        <v>3114202281</v>
      </c>
      <c r="I99" s="70">
        <v>31182</v>
      </c>
      <c r="J99" s="23" t="s">
        <v>1105</v>
      </c>
      <c r="K99" s="23" t="s">
        <v>854</v>
      </c>
      <c r="L99" s="70">
        <v>41655</v>
      </c>
      <c r="M99" s="79">
        <v>3460900</v>
      </c>
      <c r="N99" s="23" t="s">
        <v>30</v>
      </c>
      <c r="O99" s="23" t="s">
        <v>62</v>
      </c>
      <c r="P99" s="23" t="s">
        <v>101</v>
      </c>
      <c r="Q99" s="23" t="s">
        <v>1052</v>
      </c>
      <c r="R99" s="23" t="s">
        <v>1459</v>
      </c>
      <c r="S99" s="23" t="s">
        <v>51</v>
      </c>
      <c r="T99" s="70" t="s">
        <v>1054</v>
      </c>
      <c r="U99" s="23" t="s">
        <v>78</v>
      </c>
      <c r="V99" s="23">
        <v>6.96</v>
      </c>
      <c r="W99" s="84" t="s">
        <v>924</v>
      </c>
      <c r="X99" s="23"/>
      <c r="Y99" s="23" t="s">
        <v>1460</v>
      </c>
      <c r="Z99" s="23" t="s">
        <v>413</v>
      </c>
      <c r="AA99" s="94"/>
      <c r="AD99" s="87" t="str">
        <f t="shared" si="26"/>
        <v>CO0115</v>
      </c>
      <c r="AE99" s="23" t="str">
        <f t="shared" si="27"/>
        <v>CO_1639</v>
      </c>
      <c r="AF99" s="68">
        <f t="shared" si="28"/>
        <v>36574021</v>
      </c>
      <c r="AH99" s="71" t="s">
        <v>1461</v>
      </c>
      <c r="AI99" s="71" t="s">
        <v>1097</v>
      </c>
      <c r="AJ99" s="88">
        <f t="shared" ca="1" si="18"/>
        <v>39.74722222222222</v>
      </c>
      <c r="AL99" s="89" t="str">
        <f t="shared" si="19"/>
        <v>15</v>
      </c>
      <c r="AM99" s="71" t="str">
        <f t="shared" si="20"/>
        <v>05</v>
      </c>
      <c r="AN99" s="71" t="str">
        <f t="shared" si="21"/>
        <v>1985</v>
      </c>
    </row>
    <row r="100" spans="1:40" s="71" customFormat="1" ht="18" customHeight="1" x14ac:dyDescent="0.35">
      <c r="A100" s="79">
        <f t="shared" si="22"/>
        <v>96</v>
      </c>
      <c r="B100" s="68">
        <v>84103870</v>
      </c>
      <c r="C100" s="23" t="s">
        <v>221</v>
      </c>
      <c r="D100" s="23" t="s">
        <v>415</v>
      </c>
      <c r="E100" s="69" t="s">
        <v>27</v>
      </c>
      <c r="F100" s="23" t="s">
        <v>416</v>
      </c>
      <c r="G100" s="23" t="e" vm="5">
        <v>#VALUE!</v>
      </c>
      <c r="H100" s="23">
        <v>3188676733</v>
      </c>
      <c r="I100" s="70">
        <v>26893</v>
      </c>
      <c r="J100" s="23" t="s">
        <v>1051</v>
      </c>
      <c r="K100" s="23" t="s">
        <v>29</v>
      </c>
      <c r="L100" s="70">
        <v>41655</v>
      </c>
      <c r="M100" s="79">
        <v>3234700</v>
      </c>
      <c r="N100" s="23" t="s">
        <v>61</v>
      </c>
      <c r="O100" s="23" t="s">
        <v>31</v>
      </c>
      <c r="P100" s="23" t="s">
        <v>105</v>
      </c>
      <c r="Q100" s="23" t="s">
        <v>1052</v>
      </c>
      <c r="R100" s="23" t="s">
        <v>1462</v>
      </c>
      <c r="S100" s="23" t="s">
        <v>33</v>
      </c>
      <c r="T100" s="70" t="s">
        <v>1054</v>
      </c>
      <c r="U100" s="23" t="s">
        <v>35</v>
      </c>
      <c r="V100" s="23">
        <v>6.96</v>
      </c>
      <c r="W100" s="84" t="s">
        <v>1055</v>
      </c>
      <c r="X100" s="23"/>
      <c r="Y100" s="23" t="s">
        <v>1463</v>
      </c>
      <c r="Z100" s="23" t="s">
        <v>415</v>
      </c>
      <c r="AA100" s="94" t="e">
        <f>+VLOOKUP(B100,[1]Reporte_Empleados!$A:$I,12,0)</f>
        <v>#REF!</v>
      </c>
      <c r="AD100" s="87" t="str">
        <f t="shared" si="26"/>
        <v>CO0116</v>
      </c>
      <c r="AE100" s="23" t="str">
        <f t="shared" si="27"/>
        <v>CO_1634</v>
      </c>
      <c r="AF100" s="68">
        <f t="shared" si="28"/>
        <v>84103870</v>
      </c>
      <c r="AH100" s="71" t="s">
        <v>1464</v>
      </c>
      <c r="AI100" s="71" t="s">
        <v>1058</v>
      </c>
      <c r="AJ100" s="88">
        <f t="shared" ca="1" si="18"/>
        <v>51.491666666666667</v>
      </c>
      <c r="AL100" s="89" t="str">
        <f t="shared" si="19"/>
        <v>17</v>
      </c>
      <c r="AM100" s="71" t="str">
        <f t="shared" si="20"/>
        <v>08</v>
      </c>
      <c r="AN100" s="71" t="str">
        <f t="shared" si="21"/>
        <v>1973</v>
      </c>
    </row>
    <row r="101" spans="1:40" s="71" customFormat="1" ht="18" customHeight="1" x14ac:dyDescent="0.35">
      <c r="A101" s="79">
        <f t="shared" si="22"/>
        <v>97</v>
      </c>
      <c r="B101" s="68">
        <v>52719820</v>
      </c>
      <c r="C101" s="23" t="s">
        <v>79</v>
      </c>
      <c r="D101" s="23" t="s">
        <v>419</v>
      </c>
      <c r="E101" s="69" t="s">
        <v>66</v>
      </c>
      <c r="F101" s="23" t="s">
        <v>420</v>
      </c>
      <c r="G101" s="23" t="e" vm="6">
        <v>#VALUE!</v>
      </c>
      <c r="H101" s="23">
        <v>3135403666</v>
      </c>
      <c r="I101" s="70">
        <v>28117</v>
      </c>
      <c r="J101" s="23" t="s">
        <v>1076</v>
      </c>
      <c r="K101" s="23" t="s">
        <v>118</v>
      </c>
      <c r="L101" s="70">
        <v>44278</v>
      </c>
      <c r="M101" s="79">
        <v>3916600</v>
      </c>
      <c r="N101" s="23" t="s">
        <v>30</v>
      </c>
      <c r="O101" s="23" t="s">
        <v>62</v>
      </c>
      <c r="P101" s="23" t="s">
        <v>101</v>
      </c>
      <c r="Q101" s="23" t="s">
        <v>1052</v>
      </c>
      <c r="R101" s="23" t="s">
        <v>1465</v>
      </c>
      <c r="S101" s="23" t="s">
        <v>77</v>
      </c>
      <c r="T101" s="70" t="s">
        <v>1078</v>
      </c>
      <c r="U101" s="23" t="s">
        <v>120</v>
      </c>
      <c r="V101" s="23">
        <v>6.96</v>
      </c>
      <c r="W101" s="23" t="s">
        <v>924</v>
      </c>
      <c r="X101" s="23"/>
      <c r="Y101" s="23" t="s">
        <v>1466</v>
      </c>
      <c r="Z101" s="83" t="s">
        <v>419</v>
      </c>
      <c r="AA101" s="94"/>
      <c r="AD101" s="87" t="str">
        <f t="shared" si="26"/>
        <v>CO0118</v>
      </c>
      <c r="AE101" s="23" t="str">
        <f t="shared" si="27"/>
        <v>CO_1618</v>
      </c>
      <c r="AF101" s="68">
        <f t="shared" si="28"/>
        <v>52719820</v>
      </c>
      <c r="AH101" s="71" t="s">
        <v>1467</v>
      </c>
      <c r="AI101" s="71" t="s">
        <v>1058</v>
      </c>
      <c r="AJ101" s="88">
        <f t="shared" ref="AJ101:AJ132" ca="1" si="29">+DAYS360(I101,$AJ$4)/360</f>
        <v>48.141666666666666</v>
      </c>
      <c r="AL101" s="89" t="str">
        <f t="shared" ref="AL101:AL132" si="30">+TEXT(I101,"dd")</f>
        <v>23</v>
      </c>
      <c r="AM101" s="71" t="str">
        <f t="shared" ref="AM101:AM132" si="31">+TEXT(I101,"mm")</f>
        <v>12</v>
      </c>
      <c r="AN101" s="71" t="str">
        <f t="shared" ref="AN101:AN132" si="32">+TEXT(I101,"yyyy")</f>
        <v>1976</v>
      </c>
    </row>
    <row r="102" spans="1:40" s="71" customFormat="1" ht="18" customHeight="1" x14ac:dyDescent="0.35">
      <c r="A102" s="79">
        <f t="shared" si="22"/>
        <v>98</v>
      </c>
      <c r="B102" s="68">
        <v>72225413</v>
      </c>
      <c r="C102" s="23" t="s">
        <v>52</v>
      </c>
      <c r="D102" s="23" t="s">
        <v>421</v>
      </c>
      <c r="E102" s="69" t="s">
        <v>27</v>
      </c>
      <c r="F102" s="23" t="s">
        <v>1468</v>
      </c>
      <c r="G102" s="23" t="e" vm="11">
        <v>#VALUE!</v>
      </c>
      <c r="H102" s="23">
        <v>3114125840</v>
      </c>
      <c r="I102" s="70">
        <v>28076</v>
      </c>
      <c r="J102" s="23" t="s">
        <v>1076</v>
      </c>
      <c r="K102" s="23" t="s">
        <v>118</v>
      </c>
      <c r="L102" s="70">
        <v>40760</v>
      </c>
      <c r="M102" s="79">
        <v>11367400</v>
      </c>
      <c r="N102" s="23" t="s">
        <v>69</v>
      </c>
      <c r="O102" s="23" t="s">
        <v>31</v>
      </c>
      <c r="P102" s="23" t="s">
        <v>292</v>
      </c>
      <c r="Q102" s="23" t="s">
        <v>685</v>
      </c>
      <c r="R102" s="23" t="s">
        <v>881</v>
      </c>
      <c r="S102" s="23" t="s">
        <v>51</v>
      </c>
      <c r="T102" s="70" t="s">
        <v>1054</v>
      </c>
      <c r="U102" s="23" t="s">
        <v>35</v>
      </c>
      <c r="V102" s="23">
        <v>6.96</v>
      </c>
      <c r="W102" s="84" t="s">
        <v>924</v>
      </c>
      <c r="X102" s="23"/>
      <c r="Y102" s="23" t="s">
        <v>1469</v>
      </c>
      <c r="Z102" s="23" t="s">
        <v>421</v>
      </c>
      <c r="AA102" s="94"/>
      <c r="AD102" s="87" t="str">
        <f t="shared" si="26"/>
        <v>CO0119</v>
      </c>
      <c r="AE102" s="23" t="str">
        <f t="shared" si="27"/>
        <v>CO_1618</v>
      </c>
      <c r="AF102" s="68">
        <f t="shared" si="28"/>
        <v>72225413</v>
      </c>
      <c r="AH102" s="71" t="s">
        <v>1470</v>
      </c>
      <c r="AI102" s="71" t="s">
        <v>1062</v>
      </c>
      <c r="AJ102" s="88">
        <f t="shared" ca="1" si="29"/>
        <v>48.255555555555553</v>
      </c>
      <c r="AL102" s="89" t="str">
        <f t="shared" si="30"/>
        <v>12</v>
      </c>
      <c r="AM102" s="71" t="str">
        <f t="shared" si="31"/>
        <v>11</v>
      </c>
      <c r="AN102" s="71" t="str">
        <f t="shared" si="32"/>
        <v>1976</v>
      </c>
    </row>
    <row r="103" spans="1:40" s="71" customFormat="1" ht="18" customHeight="1" x14ac:dyDescent="0.35">
      <c r="A103" s="79">
        <f t="shared" si="22"/>
        <v>99</v>
      </c>
      <c r="B103" s="68">
        <v>1065998882</v>
      </c>
      <c r="C103" s="23" t="s">
        <v>185</v>
      </c>
      <c r="D103" s="23" t="s">
        <v>423</v>
      </c>
      <c r="E103" s="69" t="s">
        <v>27</v>
      </c>
      <c r="F103" s="23" t="s">
        <v>424</v>
      </c>
      <c r="G103" s="23" t="e" vm="7">
        <v>#VALUE!</v>
      </c>
      <c r="H103" s="23">
        <v>3186428222</v>
      </c>
      <c r="I103" s="70">
        <v>35007</v>
      </c>
      <c r="J103" s="23" t="s">
        <v>1051</v>
      </c>
      <c r="K103" s="23" t="s">
        <v>29</v>
      </c>
      <c r="L103" s="70">
        <v>43105</v>
      </c>
      <c r="M103" s="79">
        <v>2619500</v>
      </c>
      <c r="N103" s="23" t="s">
        <v>30</v>
      </c>
      <c r="O103" s="23" t="s">
        <v>31</v>
      </c>
      <c r="P103" s="23" t="s">
        <v>125</v>
      </c>
      <c r="Q103" s="23" t="s">
        <v>685</v>
      </c>
      <c r="R103" s="23" t="s">
        <v>882</v>
      </c>
      <c r="S103" s="23" t="s">
        <v>77</v>
      </c>
      <c r="T103" s="70" t="s">
        <v>1054</v>
      </c>
      <c r="U103" s="23" t="s">
        <v>35</v>
      </c>
      <c r="V103" s="23">
        <v>6.96</v>
      </c>
      <c r="W103" s="84" t="s">
        <v>1055</v>
      </c>
      <c r="X103" s="23"/>
      <c r="Y103" s="23" t="s">
        <v>1471</v>
      </c>
      <c r="Z103" s="23" t="s">
        <v>423</v>
      </c>
      <c r="AA103" s="94" t="e">
        <f>+VLOOKUP(B103,[1]Reporte_Empleados!$A:$I,12,0)</f>
        <v>#REF!</v>
      </c>
      <c r="AD103" s="87" t="str">
        <f t="shared" si="26"/>
        <v>CO0120</v>
      </c>
      <c r="AE103" s="23" t="str">
        <f t="shared" si="27"/>
        <v>CO_1634</v>
      </c>
      <c r="AF103" s="68">
        <f t="shared" si="28"/>
        <v>1065998882</v>
      </c>
      <c r="AH103" s="71" t="s">
        <v>1472</v>
      </c>
      <c r="AI103" s="71" t="s">
        <v>1058</v>
      </c>
      <c r="AJ103" s="88">
        <f t="shared" ca="1" si="29"/>
        <v>29.277777777777779</v>
      </c>
      <c r="AL103" s="89" t="str">
        <f t="shared" si="30"/>
        <v>04</v>
      </c>
      <c r="AM103" s="71" t="str">
        <f t="shared" si="31"/>
        <v>11</v>
      </c>
      <c r="AN103" s="71" t="str">
        <f t="shared" si="32"/>
        <v>1995</v>
      </c>
    </row>
    <row r="104" spans="1:40" s="71" customFormat="1" ht="18" customHeight="1" x14ac:dyDescent="0.35">
      <c r="A104" s="79">
        <f t="shared" si="22"/>
        <v>100</v>
      </c>
      <c r="B104" s="68">
        <v>1064115089</v>
      </c>
      <c r="C104" s="23" t="s">
        <v>114</v>
      </c>
      <c r="D104" s="23" t="s">
        <v>426</v>
      </c>
      <c r="E104" s="69" t="s">
        <v>27</v>
      </c>
      <c r="F104" s="23" t="s">
        <v>1473</v>
      </c>
      <c r="G104" s="23" t="e" vm="6">
        <v>#VALUE!</v>
      </c>
      <c r="H104" s="23">
        <v>3126370015</v>
      </c>
      <c r="I104" s="70">
        <v>34367</v>
      </c>
      <c r="J104" s="23" t="s">
        <v>1051</v>
      </c>
      <c r="K104" s="23" t="s">
        <v>29</v>
      </c>
      <c r="L104" s="70">
        <v>43186</v>
      </c>
      <c r="M104" s="79">
        <v>2140800</v>
      </c>
      <c r="N104" s="23" t="s">
        <v>30</v>
      </c>
      <c r="O104" s="23" t="s">
        <v>31</v>
      </c>
      <c r="P104" s="23" t="s">
        <v>88</v>
      </c>
      <c r="Q104" s="23" t="s">
        <v>1052</v>
      </c>
      <c r="R104" s="23" t="s">
        <v>1474</v>
      </c>
      <c r="S104" s="23" t="s">
        <v>77</v>
      </c>
      <c r="T104" s="70" t="s">
        <v>1054</v>
      </c>
      <c r="U104" s="23" t="s">
        <v>35</v>
      </c>
      <c r="V104" s="23">
        <v>6.96</v>
      </c>
      <c r="W104" s="84" t="s">
        <v>1055</v>
      </c>
      <c r="X104" s="23"/>
      <c r="Y104" s="23" t="s">
        <v>1475</v>
      </c>
      <c r="Z104" s="23" t="s">
        <v>426</v>
      </c>
      <c r="AA104" s="94" t="e">
        <f>+VLOOKUP(B104,[1]Reporte_Empleados!$A:$I,12,0)</f>
        <v>#REF!</v>
      </c>
      <c r="AD104" s="87" t="str">
        <f t="shared" si="26"/>
        <v>CO0121</v>
      </c>
      <c r="AE104" s="23" t="str">
        <f t="shared" si="27"/>
        <v>CO_1634</v>
      </c>
      <c r="AF104" s="68">
        <f t="shared" si="28"/>
        <v>1064115089</v>
      </c>
      <c r="AH104" s="71" t="s">
        <v>1476</v>
      </c>
      <c r="AI104" s="71" t="s">
        <v>1062</v>
      </c>
      <c r="AJ104" s="88">
        <f t="shared" ca="1" si="29"/>
        <v>31.033333333333335</v>
      </c>
      <c r="AL104" s="89" t="str">
        <f t="shared" si="30"/>
        <v>02</v>
      </c>
      <c r="AM104" s="71" t="str">
        <f t="shared" si="31"/>
        <v>02</v>
      </c>
      <c r="AN104" s="71" t="str">
        <f t="shared" si="32"/>
        <v>1994</v>
      </c>
    </row>
    <row r="105" spans="1:40" s="71" customFormat="1" ht="18" customHeight="1" x14ac:dyDescent="0.35">
      <c r="A105" s="79">
        <f t="shared" si="22"/>
        <v>101</v>
      </c>
      <c r="B105" s="68">
        <v>1064793358</v>
      </c>
      <c r="C105" s="23" t="s">
        <v>111</v>
      </c>
      <c r="D105" s="23" t="s">
        <v>427</v>
      </c>
      <c r="E105" s="69" t="s">
        <v>27</v>
      </c>
      <c r="F105" s="23" t="s">
        <v>428</v>
      </c>
      <c r="G105" s="23" t="e" vm="27">
        <v>#VALUE!</v>
      </c>
      <c r="H105" s="23">
        <v>3175762336</v>
      </c>
      <c r="I105" s="70">
        <v>33130</v>
      </c>
      <c r="J105" s="23" t="s">
        <v>1051</v>
      </c>
      <c r="K105" s="23" t="s">
        <v>29</v>
      </c>
      <c r="L105" s="70">
        <v>41671</v>
      </c>
      <c r="M105" s="79">
        <v>3234700</v>
      </c>
      <c r="N105" s="23" t="s">
        <v>30</v>
      </c>
      <c r="O105" s="23" t="s">
        <v>62</v>
      </c>
      <c r="P105" s="23" t="s">
        <v>105</v>
      </c>
      <c r="Q105" s="23" t="s">
        <v>685</v>
      </c>
      <c r="R105" s="23" t="s">
        <v>885</v>
      </c>
      <c r="S105" s="23" t="s">
        <v>77</v>
      </c>
      <c r="T105" s="70" t="s">
        <v>1054</v>
      </c>
      <c r="U105" s="23" t="s">
        <v>78</v>
      </c>
      <c r="V105" s="23">
        <v>6.96</v>
      </c>
      <c r="W105" s="84" t="s">
        <v>1055</v>
      </c>
      <c r="X105" s="23"/>
      <c r="Y105" s="23" t="s">
        <v>1477</v>
      </c>
      <c r="Z105" s="23" t="s">
        <v>427</v>
      </c>
      <c r="AA105" s="94" t="e">
        <f>+VLOOKUP(B105,[1]Reporte_Empleados!$A:$I,12,0)</f>
        <v>#REF!</v>
      </c>
      <c r="AD105" s="87" t="str">
        <f t="shared" si="26"/>
        <v>CO0122</v>
      </c>
      <c r="AE105" s="23" t="str">
        <f t="shared" si="27"/>
        <v>CO_1634</v>
      </c>
      <c r="AF105" s="68">
        <f t="shared" si="28"/>
        <v>1064793358</v>
      </c>
      <c r="AH105" s="71" t="s">
        <v>1478</v>
      </c>
      <c r="AI105" s="71" t="s">
        <v>1058</v>
      </c>
      <c r="AJ105" s="88">
        <f t="shared" ca="1" si="29"/>
        <v>34.416666666666664</v>
      </c>
      <c r="AL105" s="89" t="str">
        <f t="shared" si="30"/>
        <v>14</v>
      </c>
      <c r="AM105" s="71" t="str">
        <f t="shared" si="31"/>
        <v>09</v>
      </c>
      <c r="AN105" s="71" t="str">
        <f t="shared" si="32"/>
        <v>1990</v>
      </c>
    </row>
    <row r="106" spans="1:40" s="71" customFormat="1" ht="18" customHeight="1" x14ac:dyDescent="0.35">
      <c r="A106" s="79">
        <f t="shared" si="22"/>
        <v>102</v>
      </c>
      <c r="B106" s="68">
        <v>1120743310</v>
      </c>
      <c r="C106" s="23" t="s">
        <v>301</v>
      </c>
      <c r="D106" s="23" t="s">
        <v>429</v>
      </c>
      <c r="E106" s="69" t="s">
        <v>27</v>
      </c>
      <c r="F106" s="23" t="s">
        <v>430</v>
      </c>
      <c r="G106" s="23" t="e" vm="29">
        <v>#VALUE!</v>
      </c>
      <c r="H106" s="23">
        <v>31636000473</v>
      </c>
      <c r="I106" s="70">
        <v>32781</v>
      </c>
      <c r="J106" s="23" t="s">
        <v>1051</v>
      </c>
      <c r="K106" s="23" t="s">
        <v>29</v>
      </c>
      <c r="L106" s="70">
        <v>41655</v>
      </c>
      <c r="M106" s="79">
        <v>3234700</v>
      </c>
      <c r="N106" s="23" t="s">
        <v>49</v>
      </c>
      <c r="O106" s="23" t="s">
        <v>62</v>
      </c>
      <c r="P106" s="23" t="s">
        <v>105</v>
      </c>
      <c r="Q106" s="23" t="s">
        <v>1052</v>
      </c>
      <c r="R106" s="23" t="s">
        <v>1479</v>
      </c>
      <c r="S106" s="23" t="s">
        <v>33</v>
      </c>
      <c r="T106" s="70" t="s">
        <v>1054</v>
      </c>
      <c r="U106" s="23" t="s">
        <v>35</v>
      </c>
      <c r="V106" s="23">
        <v>6.96</v>
      </c>
      <c r="W106" s="84" t="s">
        <v>1055</v>
      </c>
      <c r="X106" s="23"/>
      <c r="Y106" s="23" t="s">
        <v>1480</v>
      </c>
      <c r="Z106" s="23" t="s">
        <v>429</v>
      </c>
      <c r="AA106" s="94" t="e">
        <f>+VLOOKUP(B106,[1]Reporte_Empleados!$A:$I,12,0)</f>
        <v>#REF!</v>
      </c>
      <c r="AD106" s="87" t="str">
        <f t="shared" si="26"/>
        <v>CO0123</v>
      </c>
      <c r="AE106" s="23" t="str">
        <f t="shared" si="27"/>
        <v>CO_1634</v>
      </c>
      <c r="AF106" s="68">
        <f t="shared" si="28"/>
        <v>1120743310</v>
      </c>
      <c r="AH106" s="71" t="s">
        <v>1481</v>
      </c>
      <c r="AI106" s="71" t="s">
        <v>1062</v>
      </c>
      <c r="AJ106" s="88">
        <f t="shared" ca="1" si="29"/>
        <v>35.37222222222222</v>
      </c>
      <c r="AL106" s="89" t="str">
        <f t="shared" si="30"/>
        <v>30</v>
      </c>
      <c r="AM106" s="71" t="str">
        <f t="shared" si="31"/>
        <v>09</v>
      </c>
      <c r="AN106" s="71" t="str">
        <f t="shared" si="32"/>
        <v>1989</v>
      </c>
    </row>
    <row r="107" spans="1:40" s="71" customFormat="1" ht="18" customHeight="1" x14ac:dyDescent="0.35">
      <c r="A107" s="79">
        <f t="shared" si="22"/>
        <v>103</v>
      </c>
      <c r="B107" s="68">
        <v>72045393</v>
      </c>
      <c r="C107" s="23" t="s">
        <v>44</v>
      </c>
      <c r="D107" s="23" t="s">
        <v>431</v>
      </c>
      <c r="E107" s="69" t="s">
        <v>27</v>
      </c>
      <c r="F107" s="23" t="s">
        <v>432</v>
      </c>
      <c r="G107" s="23" t="e" vm="13">
        <v>#VALUE!</v>
      </c>
      <c r="H107" s="23">
        <v>3004875075</v>
      </c>
      <c r="I107" s="70">
        <v>25941</v>
      </c>
      <c r="J107" s="23" t="s">
        <v>1088</v>
      </c>
      <c r="K107" s="23" t="s">
        <v>175</v>
      </c>
      <c r="L107" s="70">
        <v>40725</v>
      </c>
      <c r="M107" s="79">
        <v>2255600</v>
      </c>
      <c r="N107" s="23" t="s">
        <v>61</v>
      </c>
      <c r="O107" s="23" t="s">
        <v>62</v>
      </c>
      <c r="P107" s="23" t="s">
        <v>433</v>
      </c>
      <c r="Q107" s="23" t="s">
        <v>1052</v>
      </c>
      <c r="R107" s="23" t="s">
        <v>1482</v>
      </c>
      <c r="S107" s="23" t="s">
        <v>51</v>
      </c>
      <c r="T107" s="70" t="s">
        <v>1054</v>
      </c>
      <c r="U107" s="23" t="s">
        <v>120</v>
      </c>
      <c r="V107" s="23">
        <v>6.96</v>
      </c>
      <c r="W107" s="84" t="s">
        <v>924</v>
      </c>
      <c r="X107" s="23"/>
      <c r="Y107" s="23" t="s">
        <v>1483</v>
      </c>
      <c r="Z107" s="23" t="s">
        <v>431</v>
      </c>
      <c r="AA107" s="94"/>
      <c r="AD107" s="87" t="str">
        <f t="shared" si="26"/>
        <v>CO0125</v>
      </c>
      <c r="AE107" s="23" t="str">
        <f t="shared" si="27"/>
        <v>CO_1693</v>
      </c>
      <c r="AF107" s="68">
        <f t="shared" si="28"/>
        <v>72045393</v>
      </c>
      <c r="AH107" s="91" t="s">
        <v>1484</v>
      </c>
      <c r="AI107" s="71" t="s">
        <v>1062</v>
      </c>
      <c r="AJ107" s="88">
        <f t="shared" ca="1" si="29"/>
        <v>54.1</v>
      </c>
      <c r="AL107" s="89" t="str">
        <f t="shared" si="30"/>
        <v>08</v>
      </c>
      <c r="AM107" s="71" t="str">
        <f t="shared" si="31"/>
        <v>01</v>
      </c>
      <c r="AN107" s="71" t="str">
        <f t="shared" si="32"/>
        <v>1971</v>
      </c>
    </row>
    <row r="108" spans="1:40" s="71" customFormat="1" ht="18" customHeight="1" x14ac:dyDescent="0.35">
      <c r="A108" s="79">
        <f t="shared" si="22"/>
        <v>104</v>
      </c>
      <c r="B108" s="68">
        <v>1018511082</v>
      </c>
      <c r="C108" s="23" t="s">
        <v>79</v>
      </c>
      <c r="D108" s="23" t="s">
        <v>1485</v>
      </c>
      <c r="E108" s="69" t="s">
        <v>27</v>
      </c>
      <c r="F108" s="23" t="s">
        <v>1486</v>
      </c>
      <c r="G108" s="23" t="e" vm="6">
        <v>#VALUE!</v>
      </c>
      <c r="H108" s="23">
        <v>3145172069</v>
      </c>
      <c r="I108" s="70">
        <v>36290</v>
      </c>
      <c r="J108" s="23" t="s">
        <v>1051</v>
      </c>
      <c r="K108" s="23" t="s">
        <v>1193</v>
      </c>
      <c r="L108" s="70">
        <v>44958</v>
      </c>
      <c r="M108" s="79">
        <v>1483000</v>
      </c>
      <c r="N108" s="23" t="s">
        <v>61</v>
      </c>
      <c r="O108" s="23" t="s">
        <v>31</v>
      </c>
      <c r="P108" s="23" t="s">
        <v>88</v>
      </c>
      <c r="Q108" s="23" t="s">
        <v>685</v>
      </c>
      <c r="R108" s="23" t="s">
        <v>1487</v>
      </c>
      <c r="S108" s="23" t="s">
        <v>77</v>
      </c>
      <c r="T108" s="70" t="s">
        <v>1054</v>
      </c>
      <c r="U108" s="23" t="s">
        <v>35</v>
      </c>
      <c r="V108" s="23">
        <v>6.96</v>
      </c>
      <c r="W108" s="84" t="s">
        <v>1055</v>
      </c>
      <c r="X108" s="23"/>
      <c r="Y108" s="23" t="s">
        <v>1488</v>
      </c>
      <c r="Z108" s="23" t="s">
        <v>1485</v>
      </c>
      <c r="AA108" s="94" t="e">
        <f>+VLOOKUP(B108,[1]Reporte_Empleados!$A:$I,12,0)</f>
        <v>#REF!</v>
      </c>
      <c r="AD108" s="87" t="str">
        <f t="shared" si="26"/>
        <v>CO0277</v>
      </c>
      <c r="AE108" s="23" t="str">
        <f t="shared" si="27"/>
        <v>CO_1634</v>
      </c>
      <c r="AF108" s="68">
        <f t="shared" si="28"/>
        <v>1018511082</v>
      </c>
      <c r="AH108" s="71" t="s">
        <v>1489</v>
      </c>
      <c r="AI108" s="71" t="s">
        <v>1097</v>
      </c>
      <c r="AJ108" s="88">
        <f t="shared" ca="1" si="29"/>
        <v>25.761111111111113</v>
      </c>
      <c r="AL108" s="89" t="str">
        <f t="shared" si="30"/>
        <v>10</v>
      </c>
      <c r="AM108" s="71" t="str">
        <f t="shared" si="31"/>
        <v>05</v>
      </c>
      <c r="AN108" s="71" t="str">
        <f t="shared" si="32"/>
        <v>1999</v>
      </c>
    </row>
    <row r="109" spans="1:40" s="71" customFormat="1" ht="18" customHeight="1" x14ac:dyDescent="0.35">
      <c r="A109" s="79">
        <f t="shared" si="22"/>
        <v>105</v>
      </c>
      <c r="B109" s="68">
        <v>1234096615</v>
      </c>
      <c r="C109" s="23" t="s">
        <v>52</v>
      </c>
      <c r="D109" s="23" t="s">
        <v>1490</v>
      </c>
      <c r="E109" s="69" t="s">
        <v>27</v>
      </c>
      <c r="F109" s="23" t="s">
        <v>1491</v>
      </c>
      <c r="G109" s="23" t="e" vm="13">
        <v>#VALUE!</v>
      </c>
      <c r="H109" s="23">
        <v>3012245816</v>
      </c>
      <c r="I109" s="70">
        <v>36453</v>
      </c>
      <c r="J109" s="23" t="s">
        <v>1240</v>
      </c>
      <c r="K109" s="23" t="s">
        <v>1241</v>
      </c>
      <c r="L109" s="70">
        <v>45119</v>
      </c>
      <c r="M109" s="79">
        <v>2841300</v>
      </c>
      <c r="N109" s="23" t="s">
        <v>69</v>
      </c>
      <c r="O109" s="23" t="s">
        <v>119</v>
      </c>
      <c r="P109" s="23" t="s">
        <v>1242</v>
      </c>
      <c r="Q109" s="23" t="s">
        <v>685</v>
      </c>
      <c r="R109" s="23" t="s">
        <v>1492</v>
      </c>
      <c r="S109" s="23" t="s">
        <v>51</v>
      </c>
      <c r="T109" s="70" t="s">
        <v>1054</v>
      </c>
      <c r="U109" s="23" t="s">
        <v>120</v>
      </c>
      <c r="V109" s="23">
        <v>6.96</v>
      </c>
      <c r="W109" s="84" t="s">
        <v>924</v>
      </c>
      <c r="X109" s="23"/>
      <c r="Y109" s="23" t="s">
        <v>1493</v>
      </c>
      <c r="Z109" s="23" t="s">
        <v>1490</v>
      </c>
      <c r="AA109" s="94"/>
      <c r="AD109" s="87" t="str">
        <f t="shared" si="26"/>
        <v>CO0365</v>
      </c>
      <c r="AE109" s="23" t="str">
        <f t="shared" si="27"/>
        <v>CO_1699</v>
      </c>
      <c r="AF109" s="68">
        <f t="shared" si="28"/>
        <v>1234096615</v>
      </c>
      <c r="AH109" s="71" t="s">
        <v>1494</v>
      </c>
      <c r="AI109" s="71" t="s">
        <v>1058</v>
      </c>
      <c r="AJ109" s="88">
        <f t="shared" ca="1" si="29"/>
        <v>25.316666666666666</v>
      </c>
      <c r="AL109" s="89" t="str">
        <f t="shared" si="30"/>
        <v>20</v>
      </c>
      <c r="AM109" s="71" t="str">
        <f t="shared" si="31"/>
        <v>10</v>
      </c>
      <c r="AN109" s="71" t="str">
        <f t="shared" si="32"/>
        <v>1999</v>
      </c>
    </row>
    <row r="110" spans="1:40" s="71" customFormat="1" ht="18" customHeight="1" x14ac:dyDescent="0.35">
      <c r="A110" s="79">
        <f t="shared" si="22"/>
        <v>106</v>
      </c>
      <c r="B110" s="68">
        <v>72178303</v>
      </c>
      <c r="C110" s="23" t="s">
        <v>52</v>
      </c>
      <c r="D110" s="23" t="s">
        <v>441</v>
      </c>
      <c r="E110" s="69" t="s">
        <v>27</v>
      </c>
      <c r="F110" s="23" t="s">
        <v>1495</v>
      </c>
      <c r="G110" s="23" t="e" vm="13">
        <v>#VALUE!</v>
      </c>
      <c r="H110" s="23">
        <v>3205480783</v>
      </c>
      <c r="I110" s="70">
        <v>25960</v>
      </c>
      <c r="J110" s="23" t="s">
        <v>1140</v>
      </c>
      <c r="K110" s="23" t="s">
        <v>48</v>
      </c>
      <c r="L110" s="70">
        <v>40448</v>
      </c>
      <c r="M110" s="79">
        <v>5061900</v>
      </c>
      <c r="N110" s="23" t="s">
        <v>69</v>
      </c>
      <c r="O110" s="23" t="s">
        <v>62</v>
      </c>
      <c r="P110" s="23" t="s">
        <v>101</v>
      </c>
      <c r="Q110" s="23" t="s">
        <v>722</v>
      </c>
      <c r="R110" s="23" t="s">
        <v>894</v>
      </c>
      <c r="S110" s="23" t="s">
        <v>51</v>
      </c>
      <c r="T110" s="70" t="s">
        <v>1054</v>
      </c>
      <c r="U110" s="23" t="s">
        <v>35</v>
      </c>
      <c r="V110" s="23">
        <v>6.96</v>
      </c>
      <c r="W110" s="84" t="s">
        <v>924</v>
      </c>
      <c r="X110" s="23"/>
      <c r="Y110" s="23" t="s">
        <v>1496</v>
      </c>
      <c r="Z110" s="23" t="s">
        <v>441</v>
      </c>
      <c r="AA110" s="94"/>
      <c r="AD110" s="87" t="str">
        <f t="shared" si="26"/>
        <v>CO0128</v>
      </c>
      <c r="AE110" s="23" t="str">
        <f t="shared" si="27"/>
        <v>CO_1692</v>
      </c>
      <c r="AF110" s="68">
        <f t="shared" si="28"/>
        <v>72178303</v>
      </c>
      <c r="AH110" s="71" t="s">
        <v>1497</v>
      </c>
      <c r="AI110" s="71" t="s">
        <v>1097</v>
      </c>
      <c r="AJ110" s="88">
        <f t="shared" ca="1" si="29"/>
        <v>54.047222222222224</v>
      </c>
      <c r="AL110" s="89" t="str">
        <f t="shared" si="30"/>
        <v>27</v>
      </c>
      <c r="AM110" s="71" t="str">
        <f t="shared" si="31"/>
        <v>01</v>
      </c>
      <c r="AN110" s="71" t="str">
        <f t="shared" si="32"/>
        <v>1971</v>
      </c>
    </row>
    <row r="111" spans="1:40" s="71" customFormat="1" ht="18" customHeight="1" x14ac:dyDescent="0.35">
      <c r="A111" s="79">
        <f t="shared" si="22"/>
        <v>107</v>
      </c>
      <c r="B111" s="68">
        <v>77000229</v>
      </c>
      <c r="C111" s="23" t="s">
        <v>185</v>
      </c>
      <c r="D111" s="23" t="s">
        <v>443</v>
      </c>
      <c r="E111" s="69" t="s">
        <v>27</v>
      </c>
      <c r="F111" s="23" t="s">
        <v>444</v>
      </c>
      <c r="G111" s="23" t="e" vm="7">
        <v>#VALUE!</v>
      </c>
      <c r="H111" s="23">
        <v>3165072619</v>
      </c>
      <c r="I111" s="70">
        <v>30826</v>
      </c>
      <c r="J111" s="23" t="s">
        <v>1051</v>
      </c>
      <c r="K111" s="23" t="s">
        <v>29</v>
      </c>
      <c r="L111" s="70">
        <v>41671</v>
      </c>
      <c r="M111" s="79">
        <v>3234700</v>
      </c>
      <c r="N111" s="23" t="s">
        <v>30</v>
      </c>
      <c r="O111" s="23" t="s">
        <v>31</v>
      </c>
      <c r="P111" s="23" t="s">
        <v>105</v>
      </c>
      <c r="Q111" s="23" t="s">
        <v>1052</v>
      </c>
      <c r="R111" s="23" t="s">
        <v>1498</v>
      </c>
      <c r="S111" s="23" t="s">
        <v>77</v>
      </c>
      <c r="T111" s="70" t="s">
        <v>1054</v>
      </c>
      <c r="U111" s="23" t="s">
        <v>35</v>
      </c>
      <c r="V111" s="23">
        <v>6.96</v>
      </c>
      <c r="W111" s="84" t="s">
        <v>1055</v>
      </c>
      <c r="X111" s="23"/>
      <c r="Y111" s="23" t="s">
        <v>1499</v>
      </c>
      <c r="Z111" s="23" t="s">
        <v>443</v>
      </c>
      <c r="AA111" s="94" t="e">
        <f>+VLOOKUP(B111,[1]Reporte_Empleados!$A:$I,12,0)</f>
        <v>#REF!</v>
      </c>
      <c r="AD111" s="87" t="str">
        <f t="shared" si="26"/>
        <v>CO0129</v>
      </c>
      <c r="AE111" s="23" t="str">
        <f t="shared" si="27"/>
        <v>CO_1634</v>
      </c>
      <c r="AF111" s="68">
        <f t="shared" si="28"/>
        <v>77000229</v>
      </c>
      <c r="AH111" s="71" t="s">
        <v>1500</v>
      </c>
      <c r="AI111" s="71" t="s">
        <v>1097</v>
      </c>
      <c r="AJ111" s="88">
        <f t="shared" ca="1" si="29"/>
        <v>40.722222222222221</v>
      </c>
      <c r="AL111" s="89" t="str">
        <f t="shared" si="30"/>
        <v>24</v>
      </c>
      <c r="AM111" s="71" t="str">
        <f t="shared" si="31"/>
        <v>05</v>
      </c>
      <c r="AN111" s="71" t="str">
        <f t="shared" si="32"/>
        <v>1984</v>
      </c>
    </row>
    <row r="112" spans="1:40" s="71" customFormat="1" ht="18" customHeight="1" x14ac:dyDescent="0.35">
      <c r="A112" s="79">
        <f t="shared" si="22"/>
        <v>108</v>
      </c>
      <c r="B112" s="68">
        <v>1064111875</v>
      </c>
      <c r="C112" s="23" t="s">
        <v>114</v>
      </c>
      <c r="D112" s="23" t="s">
        <v>445</v>
      </c>
      <c r="E112" s="69" t="s">
        <v>27</v>
      </c>
      <c r="F112" s="23" t="s">
        <v>1501</v>
      </c>
      <c r="G112" s="23" t="e" vm="6">
        <v>#VALUE!</v>
      </c>
      <c r="H112" s="23">
        <v>3225408402</v>
      </c>
      <c r="I112" s="70">
        <v>33211</v>
      </c>
      <c r="J112" s="23" t="s">
        <v>1105</v>
      </c>
      <c r="K112" s="23" t="s">
        <v>854</v>
      </c>
      <c r="L112" s="70">
        <v>44440</v>
      </c>
      <c r="M112" s="79">
        <v>2290500</v>
      </c>
      <c r="N112" s="23" t="s">
        <v>61</v>
      </c>
      <c r="O112" s="23" t="s">
        <v>1502</v>
      </c>
      <c r="P112" s="23" t="s">
        <v>125</v>
      </c>
      <c r="Q112" s="23" t="s">
        <v>1052</v>
      </c>
      <c r="R112" s="23" t="s">
        <v>1503</v>
      </c>
      <c r="S112" s="23" t="s">
        <v>77</v>
      </c>
      <c r="T112" s="70" t="s">
        <v>1054</v>
      </c>
      <c r="U112" s="23" t="s">
        <v>35</v>
      </c>
      <c r="V112" s="23">
        <v>6.96</v>
      </c>
      <c r="W112" s="84" t="s">
        <v>1055</v>
      </c>
      <c r="X112" s="23"/>
      <c r="Y112" s="23" t="s">
        <v>1504</v>
      </c>
      <c r="Z112" s="23" t="s">
        <v>445</v>
      </c>
      <c r="AA112" s="94" t="e">
        <f>+VLOOKUP(B112,[1]Reporte_Empleados!$A:$I,12,0)</f>
        <v>#REF!</v>
      </c>
      <c r="AD112" s="87" t="str">
        <f t="shared" si="26"/>
        <v>CO0130</v>
      </c>
      <c r="AE112" s="23" t="str">
        <f t="shared" si="27"/>
        <v>CO_1639</v>
      </c>
      <c r="AF112" s="68">
        <f t="shared" si="28"/>
        <v>1064111875</v>
      </c>
      <c r="AH112" s="90" t="s">
        <v>1505</v>
      </c>
      <c r="AI112" s="71" t="s">
        <v>1097</v>
      </c>
      <c r="AJ112" s="88">
        <f t="shared" ca="1" si="29"/>
        <v>34.194444444444443</v>
      </c>
      <c r="AL112" s="89" t="str">
        <f t="shared" si="30"/>
        <v>04</v>
      </c>
      <c r="AM112" s="71" t="str">
        <f t="shared" si="31"/>
        <v>12</v>
      </c>
      <c r="AN112" s="71" t="str">
        <f t="shared" si="32"/>
        <v>1990</v>
      </c>
    </row>
    <row r="113" spans="1:40" s="71" customFormat="1" ht="18" customHeight="1" x14ac:dyDescent="0.35">
      <c r="A113" s="79">
        <f t="shared" si="22"/>
        <v>109</v>
      </c>
      <c r="B113" s="68">
        <v>12523307</v>
      </c>
      <c r="C113" s="23" t="s">
        <v>114</v>
      </c>
      <c r="D113" s="23" t="s">
        <v>449</v>
      </c>
      <c r="E113" s="69" t="s">
        <v>27</v>
      </c>
      <c r="F113" s="23" t="s">
        <v>450</v>
      </c>
      <c r="G113" s="23" t="e" vm="6">
        <v>#VALUE!</v>
      </c>
      <c r="H113" s="23">
        <v>3126106260</v>
      </c>
      <c r="I113" s="70">
        <v>28070</v>
      </c>
      <c r="J113" s="23" t="s">
        <v>1105</v>
      </c>
      <c r="K113" s="23" t="s">
        <v>854</v>
      </c>
      <c r="L113" s="70">
        <v>44474</v>
      </c>
      <c r="M113" s="79">
        <v>1984500</v>
      </c>
      <c r="N113" s="23" t="s">
        <v>30</v>
      </c>
      <c r="O113" s="23" t="s">
        <v>1106</v>
      </c>
      <c r="P113" s="23" t="s">
        <v>125</v>
      </c>
      <c r="Q113" s="23" t="s">
        <v>685</v>
      </c>
      <c r="R113" s="23" t="s">
        <v>1506</v>
      </c>
      <c r="S113" s="23" t="s">
        <v>77</v>
      </c>
      <c r="T113" s="70" t="s">
        <v>1054</v>
      </c>
      <c r="U113" s="23" t="s">
        <v>35</v>
      </c>
      <c r="V113" s="23">
        <v>6.96</v>
      </c>
      <c r="W113" s="84" t="s">
        <v>1055</v>
      </c>
      <c r="X113" s="23"/>
      <c r="Y113" s="23" t="s">
        <v>1507</v>
      </c>
      <c r="Z113" s="23" t="s">
        <v>449</v>
      </c>
      <c r="AA113" s="94" t="e">
        <f>+VLOOKUP(B113,[1]Reporte_Empleados!$A:$I,12,0)</f>
        <v>#REF!</v>
      </c>
      <c r="AD113" s="87" t="str">
        <f t="shared" si="26"/>
        <v>CO0132</v>
      </c>
      <c r="AE113" s="23" t="str">
        <f t="shared" si="27"/>
        <v>CO_1639</v>
      </c>
      <c r="AF113" s="68">
        <f t="shared" si="28"/>
        <v>12523307</v>
      </c>
      <c r="AH113" s="71" t="s">
        <v>1508</v>
      </c>
      <c r="AI113" s="71" t="s">
        <v>1058</v>
      </c>
      <c r="AJ113" s="88">
        <f t="shared" ca="1" si="29"/>
        <v>48.272222222222226</v>
      </c>
      <c r="AL113" s="89" t="str">
        <f t="shared" si="30"/>
        <v>06</v>
      </c>
      <c r="AM113" s="71" t="str">
        <f t="shared" si="31"/>
        <v>11</v>
      </c>
      <c r="AN113" s="71" t="str">
        <f t="shared" si="32"/>
        <v>1976</v>
      </c>
    </row>
    <row r="114" spans="1:40" s="71" customFormat="1" ht="18" customHeight="1" x14ac:dyDescent="0.35">
      <c r="A114" s="79">
        <f t="shared" si="22"/>
        <v>110</v>
      </c>
      <c r="B114" s="68">
        <v>1120742355</v>
      </c>
      <c r="C114" s="23" t="s">
        <v>301</v>
      </c>
      <c r="D114" s="23" t="s">
        <v>451</v>
      </c>
      <c r="E114" s="69" t="s">
        <v>27</v>
      </c>
      <c r="F114" s="23" t="s">
        <v>904</v>
      </c>
      <c r="G114" s="23" t="e" vm="29">
        <v>#VALUE!</v>
      </c>
      <c r="H114" s="23">
        <v>3002415256</v>
      </c>
      <c r="I114" s="70">
        <v>32278</v>
      </c>
      <c r="J114" s="23" t="s">
        <v>1051</v>
      </c>
      <c r="K114" s="23" t="s">
        <v>29</v>
      </c>
      <c r="L114" s="70">
        <v>43425</v>
      </c>
      <c r="M114" s="79">
        <v>2619500</v>
      </c>
      <c r="N114" s="23" t="s">
        <v>30</v>
      </c>
      <c r="O114" s="23" t="s">
        <v>31</v>
      </c>
      <c r="P114" s="23" t="s">
        <v>125</v>
      </c>
      <c r="Q114" s="23" t="s">
        <v>1052</v>
      </c>
      <c r="R114" s="23" t="s">
        <v>1509</v>
      </c>
      <c r="S114" s="23" t="s">
        <v>77</v>
      </c>
      <c r="T114" s="70" t="s">
        <v>1054</v>
      </c>
      <c r="U114" s="23" t="s">
        <v>35</v>
      </c>
      <c r="V114" s="23">
        <v>6.96</v>
      </c>
      <c r="W114" s="84" t="s">
        <v>1055</v>
      </c>
      <c r="X114" s="23"/>
      <c r="Y114" s="23" t="s">
        <v>1510</v>
      </c>
      <c r="Z114" s="23" t="s">
        <v>451</v>
      </c>
      <c r="AA114" s="94" t="e">
        <f>+VLOOKUP(B114,[1]Reporte_Empleados!$A:$I,12,0)</f>
        <v>#REF!</v>
      </c>
      <c r="AD114" s="87" t="str">
        <f t="shared" si="26"/>
        <v>CO0134</v>
      </c>
      <c r="AE114" s="23" t="str">
        <f t="shared" si="27"/>
        <v>CO_1634</v>
      </c>
      <c r="AF114" s="68">
        <f t="shared" si="28"/>
        <v>1120742355</v>
      </c>
      <c r="AH114" s="71" t="s">
        <v>1511</v>
      </c>
      <c r="AI114" s="71" t="s">
        <v>1058</v>
      </c>
      <c r="AJ114" s="88">
        <f t="shared" ca="1" si="29"/>
        <v>36.74722222222222</v>
      </c>
      <c r="AL114" s="89" t="str">
        <f t="shared" si="30"/>
        <v>15</v>
      </c>
      <c r="AM114" s="71" t="str">
        <f t="shared" si="31"/>
        <v>05</v>
      </c>
      <c r="AN114" s="71" t="str">
        <f t="shared" si="32"/>
        <v>1988</v>
      </c>
    </row>
    <row r="115" spans="1:40" s="71" customFormat="1" ht="18" customHeight="1" x14ac:dyDescent="0.35">
      <c r="A115" s="79">
        <f t="shared" si="22"/>
        <v>111</v>
      </c>
      <c r="B115" s="68">
        <v>1065576754</v>
      </c>
      <c r="C115" s="23" t="s">
        <v>74</v>
      </c>
      <c r="D115" s="23" t="s">
        <v>453</v>
      </c>
      <c r="E115" s="69" t="s">
        <v>27</v>
      </c>
      <c r="F115" s="23" t="s">
        <v>1512</v>
      </c>
      <c r="G115" s="23" t="e" vm="4">
        <v>#VALUE!</v>
      </c>
      <c r="H115" s="23">
        <v>3178817977</v>
      </c>
      <c r="I115" s="70">
        <v>31717</v>
      </c>
      <c r="J115" s="23" t="s">
        <v>1051</v>
      </c>
      <c r="K115" s="23" t="s">
        <v>29</v>
      </c>
      <c r="L115" s="70">
        <v>41671</v>
      </c>
      <c r="M115" s="79">
        <v>3234700</v>
      </c>
      <c r="N115" s="23" t="s">
        <v>30</v>
      </c>
      <c r="O115" s="23" t="s">
        <v>31</v>
      </c>
      <c r="P115" s="23" t="s">
        <v>105</v>
      </c>
      <c r="Q115" s="23" t="s">
        <v>1052</v>
      </c>
      <c r="R115" s="23" t="s">
        <v>1513</v>
      </c>
      <c r="S115" s="23" t="s">
        <v>77</v>
      </c>
      <c r="T115" s="70" t="s">
        <v>1054</v>
      </c>
      <c r="U115" s="23" t="s">
        <v>35</v>
      </c>
      <c r="V115" s="23">
        <v>6.96</v>
      </c>
      <c r="W115" s="84" t="s">
        <v>1055</v>
      </c>
      <c r="X115" s="23"/>
      <c r="Y115" s="23" t="s">
        <v>1514</v>
      </c>
      <c r="Z115" s="23" t="s">
        <v>453</v>
      </c>
      <c r="AA115" s="94" t="e">
        <f>+VLOOKUP(B115,[1]Reporte_Empleados!$A:$I,12,0)</f>
        <v>#REF!</v>
      </c>
      <c r="AD115" s="87" t="str">
        <f t="shared" si="26"/>
        <v>CO0135</v>
      </c>
      <c r="AE115" s="23" t="str">
        <f t="shared" si="27"/>
        <v>CO_1634</v>
      </c>
      <c r="AF115" s="68">
        <f t="shared" si="28"/>
        <v>1065576754</v>
      </c>
      <c r="AH115" s="71" t="s">
        <v>1515</v>
      </c>
      <c r="AI115" s="71" t="s">
        <v>1097</v>
      </c>
      <c r="AJ115" s="88">
        <f t="shared" ca="1" si="29"/>
        <v>38.286111111111111</v>
      </c>
      <c r="AL115" s="89" t="str">
        <f t="shared" si="30"/>
        <v>01</v>
      </c>
      <c r="AM115" s="71" t="str">
        <f t="shared" si="31"/>
        <v>11</v>
      </c>
      <c r="AN115" s="71" t="str">
        <f t="shared" si="32"/>
        <v>1986</v>
      </c>
    </row>
    <row r="116" spans="1:40" s="71" customFormat="1" ht="18" customHeight="1" x14ac:dyDescent="0.35">
      <c r="A116" s="79">
        <f t="shared" si="22"/>
        <v>112</v>
      </c>
      <c r="B116" s="68">
        <v>1064800654</v>
      </c>
      <c r="C116" s="23" t="s">
        <v>111</v>
      </c>
      <c r="D116" s="23" t="s">
        <v>455</v>
      </c>
      <c r="E116" s="69" t="s">
        <v>27</v>
      </c>
      <c r="F116" s="23" t="s">
        <v>1516</v>
      </c>
      <c r="G116" s="23" t="e" vm="7">
        <v>#VALUE!</v>
      </c>
      <c r="H116" s="23">
        <v>3178376751</v>
      </c>
      <c r="I116" s="70">
        <v>35086</v>
      </c>
      <c r="J116" s="23" t="s">
        <v>1051</v>
      </c>
      <c r="K116" s="23" t="s">
        <v>29</v>
      </c>
      <c r="L116" s="70">
        <v>43862</v>
      </c>
      <c r="M116" s="79">
        <v>2619500</v>
      </c>
      <c r="N116" s="23" t="s">
        <v>30</v>
      </c>
      <c r="O116" s="23" t="s">
        <v>31</v>
      </c>
      <c r="P116" s="23" t="s">
        <v>125</v>
      </c>
      <c r="Q116" s="23" t="s">
        <v>1052</v>
      </c>
      <c r="R116" s="23" t="s">
        <v>1517</v>
      </c>
      <c r="S116" s="23" t="s">
        <v>77</v>
      </c>
      <c r="T116" s="70" t="s">
        <v>1054</v>
      </c>
      <c r="U116" s="23" t="s">
        <v>35</v>
      </c>
      <c r="V116" s="23">
        <v>6.96</v>
      </c>
      <c r="W116" s="84" t="s">
        <v>1055</v>
      </c>
      <c r="X116" s="23"/>
      <c r="Y116" s="23" t="s">
        <v>1518</v>
      </c>
      <c r="Z116" s="23" t="s">
        <v>455</v>
      </c>
      <c r="AA116" s="94" t="e">
        <f>+VLOOKUP(B116,[1]Reporte_Empleados!$A:$I,12,0)</f>
        <v>#REF!</v>
      </c>
      <c r="AD116" s="87" t="str">
        <f t="shared" si="26"/>
        <v>CO0235</v>
      </c>
      <c r="AE116" s="23" t="str">
        <f t="shared" si="27"/>
        <v>CO_1634</v>
      </c>
      <c r="AF116" s="68">
        <f t="shared" si="28"/>
        <v>1064800654</v>
      </c>
      <c r="AH116" s="71" t="s">
        <v>1519</v>
      </c>
      <c r="AI116" s="71" t="s">
        <v>1097</v>
      </c>
      <c r="AJ116" s="88">
        <f t="shared" ca="1" si="29"/>
        <v>29.06111111111111</v>
      </c>
      <c r="AL116" s="89" t="str">
        <f t="shared" si="30"/>
        <v>22</v>
      </c>
      <c r="AM116" s="71" t="str">
        <f t="shared" si="31"/>
        <v>01</v>
      </c>
      <c r="AN116" s="71" t="str">
        <f t="shared" si="32"/>
        <v>1996</v>
      </c>
    </row>
    <row r="117" spans="1:40" s="71" customFormat="1" ht="18" customHeight="1" x14ac:dyDescent="0.35">
      <c r="A117" s="79">
        <f t="shared" si="22"/>
        <v>113</v>
      </c>
      <c r="B117" s="68">
        <v>8571112</v>
      </c>
      <c r="C117" s="23" t="s">
        <v>457</v>
      </c>
      <c r="D117" s="23" t="s">
        <v>458</v>
      </c>
      <c r="E117" s="69" t="s">
        <v>27</v>
      </c>
      <c r="F117" s="23" t="s">
        <v>1520</v>
      </c>
      <c r="G117" s="23" t="e" vm="3">
        <v>#VALUE!</v>
      </c>
      <c r="H117" s="23">
        <v>3042178387</v>
      </c>
      <c r="I117" s="70">
        <v>25013</v>
      </c>
      <c r="J117" s="23" t="s">
        <v>1105</v>
      </c>
      <c r="K117" s="23" t="s">
        <v>854</v>
      </c>
      <c r="L117" s="70">
        <v>44440</v>
      </c>
      <c r="M117" s="79">
        <v>2606400</v>
      </c>
      <c r="N117" s="23" t="s">
        <v>30</v>
      </c>
      <c r="O117" s="23" t="s">
        <v>62</v>
      </c>
      <c r="P117" s="23" t="s">
        <v>240</v>
      </c>
      <c r="Q117" s="23" t="s">
        <v>1052</v>
      </c>
      <c r="R117" s="23" t="s">
        <v>1521</v>
      </c>
      <c r="S117" s="23" t="s">
        <v>51</v>
      </c>
      <c r="T117" s="70" t="s">
        <v>1054</v>
      </c>
      <c r="U117" s="23" t="s">
        <v>35</v>
      </c>
      <c r="V117" s="23">
        <v>6.96</v>
      </c>
      <c r="W117" s="84" t="s">
        <v>1055</v>
      </c>
      <c r="X117" s="23"/>
      <c r="Y117" s="23" t="s">
        <v>1522</v>
      </c>
      <c r="Z117" s="23" t="s">
        <v>458</v>
      </c>
      <c r="AA117" s="94" t="e">
        <f>+VLOOKUP(B117,[1]Reporte_Empleados!$A:$I,12,0)</f>
        <v>#REF!</v>
      </c>
      <c r="AD117" s="87" t="str">
        <f t="shared" si="26"/>
        <v>CO0136</v>
      </c>
      <c r="AE117" s="23" t="str">
        <f t="shared" si="27"/>
        <v>CO_1639</v>
      </c>
      <c r="AF117" s="68">
        <f t="shared" si="28"/>
        <v>8571112</v>
      </c>
      <c r="AH117" s="71" t="s">
        <v>1523</v>
      </c>
      <c r="AI117" s="71" t="s">
        <v>1062</v>
      </c>
      <c r="AJ117" s="88">
        <f t="shared" ca="1" si="29"/>
        <v>56.638888888888886</v>
      </c>
      <c r="AL117" s="89" t="str">
        <f t="shared" si="30"/>
        <v>24</v>
      </c>
      <c r="AM117" s="71" t="str">
        <f t="shared" si="31"/>
        <v>06</v>
      </c>
      <c r="AN117" s="71" t="str">
        <f t="shared" si="32"/>
        <v>1968</v>
      </c>
    </row>
    <row r="118" spans="1:40" s="71" customFormat="1" ht="18" customHeight="1" x14ac:dyDescent="0.35">
      <c r="A118" s="79">
        <f t="shared" si="22"/>
        <v>114</v>
      </c>
      <c r="B118" s="68">
        <v>1140903084</v>
      </c>
      <c r="C118" s="23" t="s">
        <v>52</v>
      </c>
      <c r="D118" s="23" t="s">
        <v>1524</v>
      </c>
      <c r="E118" s="69" t="s">
        <v>27</v>
      </c>
      <c r="F118" s="23" t="s">
        <v>1525</v>
      </c>
      <c r="G118" s="23" t="e" vm="3">
        <v>#VALUE!</v>
      </c>
      <c r="H118" s="23">
        <v>3006644730</v>
      </c>
      <c r="I118" s="70">
        <v>36329</v>
      </c>
      <c r="J118" s="23" t="s">
        <v>1065</v>
      </c>
      <c r="K118" s="23" t="s">
        <v>1066</v>
      </c>
      <c r="L118" s="70">
        <v>44676</v>
      </c>
      <c r="M118" s="79">
        <v>2732000</v>
      </c>
      <c r="N118" s="23" t="s">
        <v>69</v>
      </c>
      <c r="O118" s="23" t="s">
        <v>119</v>
      </c>
      <c r="P118" s="23" t="s">
        <v>82</v>
      </c>
      <c r="Q118" s="23" t="s">
        <v>1052</v>
      </c>
      <c r="R118" s="23" t="s">
        <v>1526</v>
      </c>
      <c r="S118" s="23" t="s">
        <v>51</v>
      </c>
      <c r="T118" s="70" t="s">
        <v>1054</v>
      </c>
      <c r="U118" s="23" t="s">
        <v>120</v>
      </c>
      <c r="V118" s="23">
        <v>6.96</v>
      </c>
      <c r="W118" s="84" t="s">
        <v>924</v>
      </c>
      <c r="X118" s="23"/>
      <c r="Y118" s="23" t="s">
        <v>1527</v>
      </c>
      <c r="Z118" s="23" t="s">
        <v>1524</v>
      </c>
      <c r="AA118" s="94"/>
      <c r="AD118" s="87" t="str">
        <f t="shared" si="26"/>
        <v>CO0311</v>
      </c>
      <c r="AE118" s="23" t="str">
        <f t="shared" si="27"/>
        <v>CO_1640</v>
      </c>
      <c r="AF118" s="68">
        <f t="shared" si="28"/>
        <v>1140903084</v>
      </c>
      <c r="AH118" s="71" t="s">
        <v>1528</v>
      </c>
      <c r="AI118" s="71" t="s">
        <v>1058</v>
      </c>
      <c r="AJ118" s="88">
        <f t="shared" ca="1" si="29"/>
        <v>25.655555555555555</v>
      </c>
      <c r="AL118" s="89" t="str">
        <f t="shared" si="30"/>
        <v>18</v>
      </c>
      <c r="AM118" s="71" t="str">
        <f t="shared" si="31"/>
        <v>06</v>
      </c>
      <c r="AN118" s="71" t="str">
        <f t="shared" si="32"/>
        <v>1999</v>
      </c>
    </row>
    <row r="119" spans="1:40" s="71" customFormat="1" ht="18" customHeight="1" x14ac:dyDescent="0.35">
      <c r="A119" s="79">
        <f t="shared" si="22"/>
        <v>115</v>
      </c>
      <c r="B119" s="68">
        <v>1128104764</v>
      </c>
      <c r="C119" s="23" t="s">
        <v>461</v>
      </c>
      <c r="D119" s="23" t="s">
        <v>462</v>
      </c>
      <c r="E119" s="69" t="s">
        <v>27</v>
      </c>
      <c r="F119" s="23" t="s">
        <v>1529</v>
      </c>
      <c r="G119" s="23" t="e" vm="7">
        <v>#VALUE!</v>
      </c>
      <c r="H119" s="23">
        <v>3186236218</v>
      </c>
      <c r="I119" s="70">
        <v>31743</v>
      </c>
      <c r="J119" s="23" t="s">
        <v>1051</v>
      </c>
      <c r="K119" s="23" t="s">
        <v>29</v>
      </c>
      <c r="L119" s="70">
        <v>41671</v>
      </c>
      <c r="M119" s="79">
        <v>3234700</v>
      </c>
      <c r="N119" s="23" t="s">
        <v>30</v>
      </c>
      <c r="O119" s="23" t="s">
        <v>62</v>
      </c>
      <c r="P119" s="23" t="s">
        <v>105</v>
      </c>
      <c r="Q119" s="23" t="s">
        <v>1052</v>
      </c>
      <c r="R119" s="23" t="s">
        <v>1530</v>
      </c>
      <c r="S119" s="23" t="s">
        <v>77</v>
      </c>
      <c r="T119" s="70" t="s">
        <v>1054</v>
      </c>
      <c r="U119" s="23" t="s">
        <v>35</v>
      </c>
      <c r="V119" s="23">
        <v>6.96</v>
      </c>
      <c r="W119" s="84" t="s">
        <v>1055</v>
      </c>
      <c r="X119" s="23"/>
      <c r="Y119" s="23" t="s">
        <v>1531</v>
      </c>
      <c r="Z119" s="23" t="s">
        <v>462</v>
      </c>
      <c r="AA119" s="94" t="e">
        <f>+VLOOKUP(B119,[1]Reporte_Empleados!$A:$I,12,0)</f>
        <v>#REF!</v>
      </c>
      <c r="AD119" s="87" t="str">
        <f t="shared" si="26"/>
        <v>CO0137</v>
      </c>
      <c r="AE119" s="23" t="str">
        <f t="shared" si="27"/>
        <v>CO_1634</v>
      </c>
      <c r="AF119" s="68">
        <f t="shared" si="28"/>
        <v>1128104764</v>
      </c>
      <c r="AH119" s="71" t="s">
        <v>1532</v>
      </c>
      <c r="AI119" s="71" t="s">
        <v>1062</v>
      </c>
      <c r="AJ119" s="88">
        <f t="shared" ca="1" si="29"/>
        <v>38.213888888888889</v>
      </c>
      <c r="AL119" s="89" t="str">
        <f t="shared" si="30"/>
        <v>27</v>
      </c>
      <c r="AM119" s="71" t="str">
        <f t="shared" si="31"/>
        <v>11</v>
      </c>
      <c r="AN119" s="71" t="str">
        <f t="shared" si="32"/>
        <v>1986</v>
      </c>
    </row>
    <row r="120" spans="1:40" s="71" customFormat="1" ht="18" customHeight="1" x14ac:dyDescent="0.35">
      <c r="A120" s="79">
        <f t="shared" si="22"/>
        <v>116</v>
      </c>
      <c r="B120" s="68">
        <v>1064796922</v>
      </c>
      <c r="C120" s="23" t="s">
        <v>111</v>
      </c>
      <c r="D120" s="23" t="s">
        <v>464</v>
      </c>
      <c r="E120" s="69" t="s">
        <v>27</v>
      </c>
      <c r="F120" s="23" t="s">
        <v>1533</v>
      </c>
      <c r="G120" s="23" t="e" vm="27">
        <v>#VALUE!</v>
      </c>
      <c r="H120" s="23">
        <v>3017239601</v>
      </c>
      <c r="I120" s="70">
        <v>33823</v>
      </c>
      <c r="J120" s="23" t="s">
        <v>1051</v>
      </c>
      <c r="K120" s="23" t="s">
        <v>29</v>
      </c>
      <c r="L120" s="70">
        <v>43105</v>
      </c>
      <c r="M120" s="79">
        <v>2619500</v>
      </c>
      <c r="N120" s="23" t="s">
        <v>30</v>
      </c>
      <c r="O120" s="23" t="s">
        <v>62</v>
      </c>
      <c r="P120" s="23" t="s">
        <v>125</v>
      </c>
      <c r="Q120" s="23" t="s">
        <v>1052</v>
      </c>
      <c r="R120" s="23" t="s">
        <v>1534</v>
      </c>
      <c r="S120" s="23" t="s">
        <v>77</v>
      </c>
      <c r="T120" s="70" t="s">
        <v>1054</v>
      </c>
      <c r="U120" s="23" t="s">
        <v>78</v>
      </c>
      <c r="V120" s="23">
        <v>6.96</v>
      </c>
      <c r="W120" s="84" t="s">
        <v>1055</v>
      </c>
      <c r="X120" s="23"/>
      <c r="Y120" s="23" t="s">
        <v>1535</v>
      </c>
      <c r="Z120" s="23" t="s">
        <v>464</v>
      </c>
      <c r="AA120" s="94" t="e">
        <f>+VLOOKUP(B120,[1]Reporte_Empleados!$A:$I,12,0)</f>
        <v>#REF!</v>
      </c>
      <c r="AD120" s="87" t="str">
        <f t="shared" si="26"/>
        <v>CO0138</v>
      </c>
      <c r="AE120" s="23" t="str">
        <f t="shared" si="27"/>
        <v>CO_1634</v>
      </c>
      <c r="AF120" s="68">
        <f t="shared" si="28"/>
        <v>1064796922</v>
      </c>
      <c r="AH120" s="71" t="s">
        <v>1536</v>
      </c>
      <c r="AI120" s="71" t="s">
        <v>1097</v>
      </c>
      <c r="AJ120" s="88">
        <f t="shared" ca="1" si="29"/>
        <v>32.519444444444446</v>
      </c>
      <c r="AL120" s="89" t="str">
        <f t="shared" si="30"/>
        <v>07</v>
      </c>
      <c r="AM120" s="71" t="str">
        <f t="shared" si="31"/>
        <v>08</v>
      </c>
      <c r="AN120" s="71" t="str">
        <f t="shared" si="32"/>
        <v>1992</v>
      </c>
    </row>
    <row r="121" spans="1:40" s="71" customFormat="1" ht="18" customHeight="1" x14ac:dyDescent="0.35">
      <c r="A121" s="79">
        <f t="shared" si="22"/>
        <v>117</v>
      </c>
      <c r="B121" s="68">
        <v>7632639</v>
      </c>
      <c r="C121" s="23" t="s">
        <v>96</v>
      </c>
      <c r="D121" s="23" t="s">
        <v>466</v>
      </c>
      <c r="E121" s="69" t="s">
        <v>27</v>
      </c>
      <c r="F121" s="23" t="s">
        <v>467</v>
      </c>
      <c r="G121" s="23" t="e" vm="11">
        <v>#VALUE!</v>
      </c>
      <c r="H121" s="23">
        <v>3145916418</v>
      </c>
      <c r="I121" s="70">
        <v>29699</v>
      </c>
      <c r="J121" s="23" t="s">
        <v>1051</v>
      </c>
      <c r="K121" s="23" t="s">
        <v>29</v>
      </c>
      <c r="L121" s="70">
        <v>44097</v>
      </c>
      <c r="M121" s="79">
        <v>2619500</v>
      </c>
      <c r="N121" s="23" t="s">
        <v>61</v>
      </c>
      <c r="O121" s="23" t="s">
        <v>31</v>
      </c>
      <c r="P121" s="23" t="s">
        <v>125</v>
      </c>
      <c r="Q121" s="23" t="s">
        <v>1052</v>
      </c>
      <c r="R121" s="23" t="s">
        <v>1537</v>
      </c>
      <c r="S121" s="23" t="s">
        <v>129</v>
      </c>
      <c r="T121" s="70" t="s">
        <v>1054</v>
      </c>
      <c r="U121" s="23" t="s">
        <v>35</v>
      </c>
      <c r="V121" s="23">
        <v>6.96</v>
      </c>
      <c r="W121" s="84" t="s">
        <v>1055</v>
      </c>
      <c r="X121" s="23"/>
      <c r="Y121" s="23" t="s">
        <v>1538</v>
      </c>
      <c r="Z121" s="23" t="s">
        <v>466</v>
      </c>
      <c r="AA121" s="94" t="e">
        <f>+VLOOKUP(B121,[1]Reporte_Empleados!$A:$I,12,0)</f>
        <v>#REF!</v>
      </c>
      <c r="AD121" s="87" t="str">
        <f t="shared" si="26"/>
        <v>CO0249</v>
      </c>
      <c r="AE121" s="23" t="str">
        <f t="shared" si="27"/>
        <v>CO_1634</v>
      </c>
      <c r="AF121" s="68">
        <f t="shared" si="28"/>
        <v>7632639</v>
      </c>
      <c r="AH121" s="71" t="s">
        <v>1539</v>
      </c>
      <c r="AI121" s="71" t="s">
        <v>1097</v>
      </c>
      <c r="AJ121" s="88">
        <f t="shared" ca="1" si="29"/>
        <v>43.80833333333333</v>
      </c>
      <c r="AL121" s="89" t="str">
        <f t="shared" si="30"/>
        <v>23</v>
      </c>
      <c r="AM121" s="71" t="str">
        <f t="shared" si="31"/>
        <v>04</v>
      </c>
      <c r="AN121" s="71" t="str">
        <f t="shared" si="32"/>
        <v>1981</v>
      </c>
    </row>
    <row r="122" spans="1:40" s="71" customFormat="1" ht="18" customHeight="1" x14ac:dyDescent="0.35">
      <c r="A122" s="79">
        <f t="shared" si="22"/>
        <v>118</v>
      </c>
      <c r="B122" s="68">
        <v>1048206369</v>
      </c>
      <c r="C122" s="23" t="s">
        <v>472</v>
      </c>
      <c r="D122" s="23" t="s">
        <v>473</v>
      </c>
      <c r="E122" s="69" t="s">
        <v>27</v>
      </c>
      <c r="F122" s="23" t="s">
        <v>1540</v>
      </c>
      <c r="G122" s="23" t="e" vm="6">
        <v>#VALUE!</v>
      </c>
      <c r="H122" s="23">
        <v>3145866098</v>
      </c>
      <c r="I122" s="70">
        <v>31853</v>
      </c>
      <c r="J122" s="23" t="s">
        <v>1541</v>
      </c>
      <c r="K122" s="23" t="s">
        <v>1542</v>
      </c>
      <c r="L122" s="70">
        <v>40725</v>
      </c>
      <c r="M122" s="79">
        <v>3756300</v>
      </c>
      <c r="N122" s="23" t="s">
        <v>30</v>
      </c>
      <c r="O122" s="23" t="s">
        <v>31</v>
      </c>
      <c r="P122" s="23" t="s">
        <v>148</v>
      </c>
      <c r="Q122" s="23" t="s">
        <v>1052</v>
      </c>
      <c r="R122" s="23" t="s">
        <v>1543</v>
      </c>
      <c r="S122" s="23" t="s">
        <v>51</v>
      </c>
      <c r="T122" s="70" t="s">
        <v>1054</v>
      </c>
      <c r="U122" s="23" t="s">
        <v>120</v>
      </c>
      <c r="V122" s="23">
        <v>6.96</v>
      </c>
      <c r="W122" s="84" t="s">
        <v>924</v>
      </c>
      <c r="X122" s="23"/>
      <c r="Y122" s="23" t="s">
        <v>1544</v>
      </c>
      <c r="Z122" s="23" t="s">
        <v>473</v>
      </c>
      <c r="AA122" s="94"/>
      <c r="AD122" s="87" t="str">
        <f t="shared" ref="AD122:AD154" si="33">+"CO"&amp;MID(Y122,7,4)</f>
        <v>CO0141</v>
      </c>
      <c r="AE122" s="23" t="str">
        <f t="shared" ref="AE122:AE154" si="34">+J122</f>
        <v>CO_1678</v>
      </c>
      <c r="AF122" s="68">
        <f t="shared" ref="AF122:AF154" si="35">+B122</f>
        <v>1048206369</v>
      </c>
      <c r="AH122" s="71" t="s">
        <v>1545</v>
      </c>
      <c r="AI122" s="71" t="s">
        <v>1062</v>
      </c>
      <c r="AJ122" s="88">
        <f t="shared" ca="1" si="29"/>
        <v>37.908333333333331</v>
      </c>
      <c r="AL122" s="89" t="str">
        <f t="shared" si="30"/>
        <v>17</v>
      </c>
      <c r="AM122" s="71" t="str">
        <f t="shared" si="31"/>
        <v>03</v>
      </c>
      <c r="AN122" s="71" t="str">
        <f t="shared" si="32"/>
        <v>1987</v>
      </c>
    </row>
    <row r="123" spans="1:40" s="71" customFormat="1" ht="18" customHeight="1" x14ac:dyDescent="0.35">
      <c r="A123" s="79">
        <f t="shared" si="22"/>
        <v>119</v>
      </c>
      <c r="B123" s="68">
        <v>1113527904</v>
      </c>
      <c r="C123" s="23" t="s">
        <v>93</v>
      </c>
      <c r="D123" s="23" t="s">
        <v>1546</v>
      </c>
      <c r="E123" s="69" t="s">
        <v>27</v>
      </c>
      <c r="F123" s="23" t="s">
        <v>1547</v>
      </c>
      <c r="G123" s="23" t="e" vm="20">
        <v>#VALUE!</v>
      </c>
      <c r="H123" s="23">
        <v>3216090782</v>
      </c>
      <c r="I123" s="70">
        <v>34099</v>
      </c>
      <c r="J123" s="23" t="s">
        <v>1059</v>
      </c>
      <c r="K123" s="23" t="s">
        <v>60</v>
      </c>
      <c r="L123" s="70">
        <v>45188</v>
      </c>
      <c r="M123" s="79">
        <v>1763800</v>
      </c>
      <c r="N123" s="23" t="s">
        <v>168</v>
      </c>
      <c r="O123" s="23" t="s">
        <v>1244</v>
      </c>
      <c r="P123" s="23" t="s">
        <v>1126</v>
      </c>
      <c r="Q123" s="23" t="s">
        <v>685</v>
      </c>
      <c r="R123" s="83" t="s">
        <v>1548</v>
      </c>
      <c r="S123" s="23" t="s">
        <v>64</v>
      </c>
      <c r="T123" s="70" t="s">
        <v>1054</v>
      </c>
      <c r="U123" s="23" t="s">
        <v>1244</v>
      </c>
      <c r="V123" s="23">
        <v>6.96</v>
      </c>
      <c r="W123" s="84" t="s">
        <v>924</v>
      </c>
      <c r="X123" s="23"/>
      <c r="Y123" s="23" t="s">
        <v>1549</v>
      </c>
      <c r="Z123" s="23" t="str">
        <f>+D123</f>
        <v>MORA BARRERA JUAN DAVID</v>
      </c>
      <c r="AA123" s="94"/>
      <c r="AD123" s="87" t="str">
        <f t="shared" si="33"/>
        <v>CO0380</v>
      </c>
      <c r="AE123" s="23" t="str">
        <f t="shared" si="34"/>
        <v>CO_1624</v>
      </c>
      <c r="AF123" s="68">
        <f t="shared" si="35"/>
        <v>1113527904</v>
      </c>
      <c r="AH123" s="71" t="s">
        <v>1550</v>
      </c>
      <c r="AI123" s="71" t="s">
        <v>1058</v>
      </c>
      <c r="AJ123" s="88">
        <f t="shared" ca="1" si="29"/>
        <v>31.761111111111113</v>
      </c>
      <c r="AL123" s="89" t="str">
        <f t="shared" si="30"/>
        <v>10</v>
      </c>
      <c r="AM123" s="71" t="str">
        <f t="shared" si="31"/>
        <v>05</v>
      </c>
      <c r="AN123" s="71" t="str">
        <f t="shared" si="32"/>
        <v>1993</v>
      </c>
    </row>
    <row r="124" spans="1:40" s="71" customFormat="1" ht="18" customHeight="1" x14ac:dyDescent="0.35">
      <c r="A124" s="79">
        <f t="shared" si="22"/>
        <v>120</v>
      </c>
      <c r="B124" s="68">
        <v>1062805367</v>
      </c>
      <c r="C124" s="23" t="s">
        <v>222</v>
      </c>
      <c r="D124" s="23" t="s">
        <v>475</v>
      </c>
      <c r="E124" s="69" t="s">
        <v>27</v>
      </c>
      <c r="F124" s="23" t="s">
        <v>476</v>
      </c>
      <c r="G124" s="23" t="e" vm="30">
        <v>#VALUE!</v>
      </c>
      <c r="H124" s="23">
        <v>3106204318</v>
      </c>
      <c r="I124" s="70">
        <v>32801</v>
      </c>
      <c r="J124" s="23" t="s">
        <v>1119</v>
      </c>
      <c r="K124" s="23" t="s">
        <v>1120</v>
      </c>
      <c r="L124" s="70">
        <v>44098</v>
      </c>
      <c r="M124" s="79">
        <v>2255600</v>
      </c>
      <c r="N124" s="23" t="s">
        <v>30</v>
      </c>
      <c r="O124" s="23" t="s">
        <v>1251</v>
      </c>
      <c r="P124" s="23" t="s">
        <v>125</v>
      </c>
      <c r="Q124" s="23" t="s">
        <v>685</v>
      </c>
      <c r="R124" s="23" t="s">
        <v>913</v>
      </c>
      <c r="S124" s="23" t="s">
        <v>77</v>
      </c>
      <c r="T124" s="70" t="s">
        <v>1054</v>
      </c>
      <c r="U124" s="23" t="s">
        <v>35</v>
      </c>
      <c r="V124" s="23">
        <v>6.96</v>
      </c>
      <c r="W124" s="84" t="s">
        <v>1055</v>
      </c>
      <c r="X124" s="23"/>
      <c r="Y124" s="23" t="s">
        <v>1551</v>
      </c>
      <c r="Z124" s="23" t="s">
        <v>475</v>
      </c>
      <c r="AA124" s="94" t="e">
        <f>+VLOOKUP(B124,[1]Reporte_Empleados!$A:$I,12,0)</f>
        <v>#REF!</v>
      </c>
      <c r="AD124" s="87" t="str">
        <f t="shared" si="33"/>
        <v>CO0142</v>
      </c>
      <c r="AE124" s="23" t="str">
        <f t="shared" si="34"/>
        <v>CO_167602</v>
      </c>
      <c r="AF124" s="68">
        <f t="shared" si="35"/>
        <v>1062805367</v>
      </c>
      <c r="AH124" s="71" t="s">
        <v>1552</v>
      </c>
      <c r="AI124" s="71" t="s">
        <v>1062</v>
      </c>
      <c r="AJ124" s="88">
        <f t="shared" ca="1" si="29"/>
        <v>35.31666666666667</v>
      </c>
      <c r="AL124" s="89" t="str">
        <f t="shared" si="30"/>
        <v>20</v>
      </c>
      <c r="AM124" s="71" t="str">
        <f t="shared" si="31"/>
        <v>10</v>
      </c>
      <c r="AN124" s="71" t="str">
        <f t="shared" si="32"/>
        <v>1989</v>
      </c>
    </row>
    <row r="125" spans="1:40" s="71" customFormat="1" ht="18" customHeight="1" x14ac:dyDescent="0.35">
      <c r="A125" s="79">
        <f t="shared" si="22"/>
        <v>121</v>
      </c>
      <c r="B125" s="68">
        <v>1065985225</v>
      </c>
      <c r="C125" s="23" t="s">
        <v>185</v>
      </c>
      <c r="D125" s="23" t="s">
        <v>480</v>
      </c>
      <c r="E125" s="69" t="s">
        <v>27</v>
      </c>
      <c r="F125" s="23" t="s">
        <v>1553</v>
      </c>
      <c r="G125" s="23" t="e" vm="7">
        <v>#VALUE!</v>
      </c>
      <c r="H125" s="23">
        <v>3178912275</v>
      </c>
      <c r="I125" s="70">
        <v>32134</v>
      </c>
      <c r="J125" s="23" t="s">
        <v>1051</v>
      </c>
      <c r="K125" s="23" t="s">
        <v>29</v>
      </c>
      <c r="L125" s="70">
        <v>41655</v>
      </c>
      <c r="M125" s="79">
        <v>3234700</v>
      </c>
      <c r="N125" s="23" t="s">
        <v>30</v>
      </c>
      <c r="O125" s="23" t="s">
        <v>31</v>
      </c>
      <c r="P125" s="23" t="s">
        <v>105</v>
      </c>
      <c r="Q125" s="23" t="s">
        <v>1052</v>
      </c>
      <c r="R125" s="23" t="s">
        <v>1554</v>
      </c>
      <c r="S125" s="23" t="s">
        <v>77</v>
      </c>
      <c r="T125" s="70" t="s">
        <v>1054</v>
      </c>
      <c r="U125" s="23" t="s">
        <v>35</v>
      </c>
      <c r="V125" s="23">
        <v>6.96</v>
      </c>
      <c r="W125" s="84" t="s">
        <v>1055</v>
      </c>
      <c r="X125" s="23"/>
      <c r="Y125" s="23" t="s">
        <v>1555</v>
      </c>
      <c r="Z125" s="23" t="s">
        <v>480</v>
      </c>
      <c r="AA125" s="94" t="e">
        <f>+VLOOKUP(B125,[1]Reporte_Empleados!$A:$I,12,0)</f>
        <v>#REF!</v>
      </c>
      <c r="AD125" s="87" t="str">
        <f t="shared" si="33"/>
        <v>CO0144</v>
      </c>
      <c r="AE125" s="23" t="str">
        <f t="shared" si="34"/>
        <v>CO_1634</v>
      </c>
      <c r="AF125" s="68">
        <f t="shared" si="35"/>
        <v>1065985225</v>
      </c>
      <c r="AH125" s="71" t="s">
        <v>1556</v>
      </c>
      <c r="AI125" s="71" t="s">
        <v>1097</v>
      </c>
      <c r="AJ125" s="88">
        <f t="shared" ca="1" si="29"/>
        <v>37.141666666666666</v>
      </c>
      <c r="AL125" s="89" t="str">
        <f t="shared" si="30"/>
        <v>23</v>
      </c>
      <c r="AM125" s="71" t="str">
        <f t="shared" si="31"/>
        <v>12</v>
      </c>
      <c r="AN125" s="71" t="str">
        <f t="shared" si="32"/>
        <v>1987</v>
      </c>
    </row>
    <row r="126" spans="1:40" s="71" customFormat="1" ht="18" customHeight="1" x14ac:dyDescent="0.35">
      <c r="A126" s="79">
        <f t="shared" si="22"/>
        <v>122</v>
      </c>
      <c r="B126" s="68">
        <v>1067809980</v>
      </c>
      <c r="C126" s="23" t="s">
        <v>487</v>
      </c>
      <c r="D126" s="23" t="s">
        <v>488</v>
      </c>
      <c r="E126" s="69" t="s">
        <v>27</v>
      </c>
      <c r="F126" s="23" t="s">
        <v>1557</v>
      </c>
      <c r="G126" s="23" t="e" vm="31">
        <v>#VALUE!</v>
      </c>
      <c r="H126" s="23">
        <v>3157297764</v>
      </c>
      <c r="I126" s="70">
        <v>32428</v>
      </c>
      <c r="J126" s="23" t="s">
        <v>1051</v>
      </c>
      <c r="K126" s="23" t="s">
        <v>29</v>
      </c>
      <c r="L126" s="70">
        <v>41671</v>
      </c>
      <c r="M126" s="79">
        <v>3234700</v>
      </c>
      <c r="N126" s="23" t="s">
        <v>30</v>
      </c>
      <c r="O126" s="23" t="s">
        <v>31</v>
      </c>
      <c r="P126" s="23" t="s">
        <v>105</v>
      </c>
      <c r="Q126" s="23" t="s">
        <v>1052</v>
      </c>
      <c r="R126" s="23" t="s">
        <v>1558</v>
      </c>
      <c r="S126" s="23" t="s">
        <v>77</v>
      </c>
      <c r="T126" s="70" t="s">
        <v>1054</v>
      </c>
      <c r="U126" s="23" t="s">
        <v>35</v>
      </c>
      <c r="V126" s="23">
        <v>6.96</v>
      </c>
      <c r="W126" s="84" t="s">
        <v>1055</v>
      </c>
      <c r="X126" s="23"/>
      <c r="Y126" s="23" t="s">
        <v>1559</v>
      </c>
      <c r="Z126" s="23" t="s">
        <v>488</v>
      </c>
      <c r="AA126" s="94" t="e">
        <f>+VLOOKUP(B126,[1]Reporte_Empleados!$A:$I,12,0)</f>
        <v>#REF!</v>
      </c>
      <c r="AD126" s="87" t="str">
        <f t="shared" si="33"/>
        <v>CO0146</v>
      </c>
      <c r="AE126" s="23" t="str">
        <f t="shared" si="34"/>
        <v>CO_1634</v>
      </c>
      <c r="AF126" s="68">
        <f t="shared" si="35"/>
        <v>1067809980</v>
      </c>
      <c r="AH126" s="71" t="s">
        <v>1560</v>
      </c>
      <c r="AI126" s="71" t="s">
        <v>1097</v>
      </c>
      <c r="AJ126" s="88">
        <f t="shared" ca="1" si="29"/>
        <v>36.338888888888889</v>
      </c>
      <c r="AL126" s="89" t="str">
        <f t="shared" si="30"/>
        <v>12</v>
      </c>
      <c r="AM126" s="71" t="str">
        <f t="shared" si="31"/>
        <v>10</v>
      </c>
      <c r="AN126" s="71" t="str">
        <f t="shared" si="32"/>
        <v>1988</v>
      </c>
    </row>
    <row r="127" spans="1:40" s="71" customFormat="1" ht="18" customHeight="1" x14ac:dyDescent="0.35">
      <c r="A127" s="79">
        <f t="shared" si="22"/>
        <v>123</v>
      </c>
      <c r="B127" s="68">
        <v>85446055</v>
      </c>
      <c r="C127" s="23" t="s">
        <v>606</v>
      </c>
      <c r="D127" s="23" t="s">
        <v>494</v>
      </c>
      <c r="E127" s="69" t="s">
        <v>27</v>
      </c>
      <c r="F127" s="23" t="s">
        <v>495</v>
      </c>
      <c r="G127" s="23" t="e" vm="32">
        <v>#VALUE!</v>
      </c>
      <c r="H127" s="23">
        <v>3177277998</v>
      </c>
      <c r="I127" s="70">
        <v>27424</v>
      </c>
      <c r="J127" s="23" t="s">
        <v>1051</v>
      </c>
      <c r="K127" s="23" t="s">
        <v>29</v>
      </c>
      <c r="L127" s="70">
        <v>41671</v>
      </c>
      <c r="M127" s="79">
        <v>3035800</v>
      </c>
      <c r="N127" s="23" t="s">
        <v>30</v>
      </c>
      <c r="O127" s="23" t="s">
        <v>62</v>
      </c>
      <c r="P127" s="23" t="s">
        <v>32</v>
      </c>
      <c r="Q127" s="23" t="s">
        <v>1052</v>
      </c>
      <c r="R127" s="23" t="s">
        <v>1561</v>
      </c>
      <c r="S127" s="23" t="s">
        <v>77</v>
      </c>
      <c r="T127" s="70" t="s">
        <v>1054</v>
      </c>
      <c r="U127" s="23" t="s">
        <v>35</v>
      </c>
      <c r="V127" s="23">
        <v>6.96</v>
      </c>
      <c r="W127" s="84" t="s">
        <v>1055</v>
      </c>
      <c r="X127" s="23"/>
      <c r="Y127" s="23" t="s">
        <v>1562</v>
      </c>
      <c r="Z127" s="23" t="s">
        <v>494</v>
      </c>
      <c r="AA127" s="94" t="e">
        <f>+VLOOKUP(B127,[1]Reporte_Empleados!$A:$I,12,0)</f>
        <v>#REF!</v>
      </c>
      <c r="AD127" s="87" t="str">
        <f t="shared" si="33"/>
        <v>CO0147</v>
      </c>
      <c r="AE127" s="23" t="str">
        <f t="shared" si="34"/>
        <v>CO_1634</v>
      </c>
      <c r="AF127" s="68">
        <f t="shared" si="35"/>
        <v>85446055</v>
      </c>
      <c r="AH127" s="71" t="s">
        <v>1563</v>
      </c>
      <c r="AI127" s="71" t="s">
        <v>1097</v>
      </c>
      <c r="AJ127" s="88">
        <f t="shared" ca="1" si="29"/>
        <v>50.038888888888891</v>
      </c>
      <c r="AL127" s="89" t="str">
        <f t="shared" si="30"/>
        <v>30</v>
      </c>
      <c r="AM127" s="71" t="str">
        <f t="shared" si="31"/>
        <v>01</v>
      </c>
      <c r="AN127" s="71" t="str">
        <f t="shared" si="32"/>
        <v>1975</v>
      </c>
    </row>
    <row r="128" spans="1:40" s="71" customFormat="1" ht="18" customHeight="1" x14ac:dyDescent="0.35">
      <c r="A128" s="79">
        <f t="shared" si="22"/>
        <v>124</v>
      </c>
      <c r="B128" s="68">
        <v>43663592</v>
      </c>
      <c r="C128" s="23" t="s">
        <v>1564</v>
      </c>
      <c r="D128" s="23" t="s">
        <v>1565</v>
      </c>
      <c r="E128" s="69" t="s">
        <v>66</v>
      </c>
      <c r="F128" s="23" t="s">
        <v>1566</v>
      </c>
      <c r="G128" s="23" t="e" vm="8">
        <v>#VALUE!</v>
      </c>
      <c r="H128" s="23">
        <v>3155138355</v>
      </c>
      <c r="I128" s="70">
        <v>24521</v>
      </c>
      <c r="J128" s="23" t="s">
        <v>1352</v>
      </c>
      <c r="K128" s="23" t="s">
        <v>1353</v>
      </c>
      <c r="L128" s="70">
        <v>44319</v>
      </c>
      <c r="M128" s="79">
        <v>2500000</v>
      </c>
      <c r="N128" s="23" t="s">
        <v>69</v>
      </c>
      <c r="O128" s="23" t="s">
        <v>119</v>
      </c>
      <c r="P128" s="23" t="s">
        <v>148</v>
      </c>
      <c r="Q128" s="23" t="s">
        <v>1052</v>
      </c>
      <c r="R128" s="23" t="s">
        <v>1567</v>
      </c>
      <c r="S128" s="23" t="s">
        <v>388</v>
      </c>
      <c r="T128" s="70" t="s">
        <v>1054</v>
      </c>
      <c r="U128" s="23" t="s">
        <v>120</v>
      </c>
      <c r="V128" s="23">
        <v>6.96</v>
      </c>
      <c r="W128" s="84" t="s">
        <v>924</v>
      </c>
      <c r="X128" s="23"/>
      <c r="Y128" s="23" t="s">
        <v>1568</v>
      </c>
      <c r="Z128" s="23" t="s">
        <v>1569</v>
      </c>
      <c r="AA128" s="94"/>
      <c r="AD128" s="87" t="str">
        <f t="shared" si="33"/>
        <v>CO0271</v>
      </c>
      <c r="AE128" s="23" t="str">
        <f t="shared" si="34"/>
        <v>CO_167701</v>
      </c>
      <c r="AF128" s="68">
        <f t="shared" si="35"/>
        <v>43663592</v>
      </c>
      <c r="AH128" s="71" t="s">
        <v>1570</v>
      </c>
      <c r="AI128" s="71" t="s">
        <v>1058</v>
      </c>
      <c r="AJ128" s="88">
        <f t="shared" ca="1" si="29"/>
        <v>57.988888888888887</v>
      </c>
      <c r="AL128" s="89" t="str">
        <f t="shared" si="30"/>
        <v>18</v>
      </c>
      <c r="AM128" s="71" t="str">
        <f t="shared" si="31"/>
        <v>02</v>
      </c>
      <c r="AN128" s="71" t="str">
        <f t="shared" si="32"/>
        <v>1967</v>
      </c>
    </row>
    <row r="129" spans="1:40" s="71" customFormat="1" ht="18" customHeight="1" x14ac:dyDescent="0.35">
      <c r="A129" s="79">
        <f t="shared" si="22"/>
        <v>125</v>
      </c>
      <c r="B129" s="68">
        <v>84454934</v>
      </c>
      <c r="C129" s="23" t="s">
        <v>47</v>
      </c>
      <c r="D129" s="23" t="s">
        <v>499</v>
      </c>
      <c r="E129" s="69" t="s">
        <v>27</v>
      </c>
      <c r="F129" s="23" t="s">
        <v>500</v>
      </c>
      <c r="G129" s="23" t="e" vm="29">
        <v>#VALUE!</v>
      </c>
      <c r="H129" s="23">
        <v>3163408494</v>
      </c>
      <c r="I129" s="70">
        <v>29125</v>
      </c>
      <c r="J129" s="23" t="s">
        <v>1051</v>
      </c>
      <c r="K129" s="23" t="s">
        <v>29</v>
      </c>
      <c r="L129" s="70">
        <v>41138</v>
      </c>
      <c r="M129" s="79">
        <v>6660700</v>
      </c>
      <c r="N129" s="23" t="s">
        <v>49</v>
      </c>
      <c r="O129" s="23" t="s">
        <v>31</v>
      </c>
      <c r="P129" s="23" t="s">
        <v>82</v>
      </c>
      <c r="Q129" s="23" t="s">
        <v>1052</v>
      </c>
      <c r="R129" s="23" t="s">
        <v>1571</v>
      </c>
      <c r="S129" s="23" t="s">
        <v>77</v>
      </c>
      <c r="T129" s="70" t="s">
        <v>1054</v>
      </c>
      <c r="U129" s="23" t="s">
        <v>35</v>
      </c>
      <c r="V129" s="23">
        <v>6.96</v>
      </c>
      <c r="W129" s="84" t="s">
        <v>924</v>
      </c>
      <c r="X129" s="23"/>
      <c r="Y129" s="23" t="s">
        <v>1572</v>
      </c>
      <c r="Z129" s="23" t="s">
        <v>499</v>
      </c>
      <c r="AA129" s="94"/>
      <c r="AD129" s="87" t="str">
        <f t="shared" si="33"/>
        <v>CO0148</v>
      </c>
      <c r="AE129" s="23" t="str">
        <f t="shared" si="34"/>
        <v>CO_1634</v>
      </c>
      <c r="AF129" s="68">
        <f t="shared" si="35"/>
        <v>84454934</v>
      </c>
      <c r="AH129" s="71" t="s">
        <v>1573</v>
      </c>
      <c r="AI129" s="71" t="s">
        <v>1062</v>
      </c>
      <c r="AJ129" s="88">
        <f t="shared" ca="1" si="29"/>
        <v>45.380555555555553</v>
      </c>
      <c r="AL129" s="89" t="str">
        <f t="shared" si="30"/>
        <v>27</v>
      </c>
      <c r="AM129" s="71" t="str">
        <f t="shared" si="31"/>
        <v>09</v>
      </c>
      <c r="AN129" s="71" t="str">
        <f t="shared" si="32"/>
        <v>1979</v>
      </c>
    </row>
    <row r="130" spans="1:40" s="71" customFormat="1" ht="18" customHeight="1" x14ac:dyDescent="0.35">
      <c r="A130" s="79">
        <f t="shared" si="22"/>
        <v>126</v>
      </c>
      <c r="B130" s="68">
        <v>17977262</v>
      </c>
      <c r="C130" s="23" t="s">
        <v>126</v>
      </c>
      <c r="D130" s="23" t="s">
        <v>1574</v>
      </c>
      <c r="E130" s="69" t="s">
        <v>27</v>
      </c>
      <c r="F130" s="23" t="s">
        <v>1575</v>
      </c>
      <c r="G130" s="23" t="e" vm="9">
        <v>#VALUE!</v>
      </c>
      <c r="H130" s="23">
        <v>3156265827</v>
      </c>
      <c r="I130" s="70">
        <v>30719</v>
      </c>
      <c r="J130" s="23" t="s">
        <v>1105</v>
      </c>
      <c r="K130" s="23" t="s">
        <v>854</v>
      </c>
      <c r="L130" s="70">
        <v>45188</v>
      </c>
      <c r="M130" s="79">
        <v>2606400</v>
      </c>
      <c r="N130" s="23" t="s">
        <v>61</v>
      </c>
      <c r="O130" s="23" t="s">
        <v>31</v>
      </c>
      <c r="P130" s="23" t="s">
        <v>240</v>
      </c>
      <c r="Q130" s="23" t="s">
        <v>1052</v>
      </c>
      <c r="R130" s="23" t="s">
        <v>1576</v>
      </c>
      <c r="S130" s="23" t="s">
        <v>77</v>
      </c>
      <c r="T130" s="70" t="s">
        <v>1054</v>
      </c>
      <c r="U130" s="23" t="s">
        <v>35</v>
      </c>
      <c r="V130" s="23">
        <v>6.96</v>
      </c>
      <c r="W130" s="84">
        <v>1</v>
      </c>
      <c r="X130" s="23"/>
      <c r="Y130" s="23" t="s">
        <v>1577</v>
      </c>
      <c r="Z130" s="23" t="str">
        <f>+D130</f>
        <v>NARVAEZ SALGADO JHON JAIRO</v>
      </c>
      <c r="AA130" s="94" t="e">
        <f>+VLOOKUP(B130,[1]Reporte_Empleados!$A:$I,12,0)</f>
        <v>#REF!</v>
      </c>
      <c r="AD130" s="87" t="str">
        <f t="shared" si="33"/>
        <v>CO0382</v>
      </c>
      <c r="AE130" s="23" t="str">
        <f t="shared" si="34"/>
        <v>CO_1639</v>
      </c>
      <c r="AF130" s="68">
        <f t="shared" si="35"/>
        <v>17977262</v>
      </c>
      <c r="AH130" s="71" t="s">
        <v>1578</v>
      </c>
      <c r="AI130" s="71" t="s">
        <v>1058</v>
      </c>
      <c r="AJ130" s="88">
        <f t="shared" ca="1" si="29"/>
        <v>41.019444444444446</v>
      </c>
      <c r="AL130" s="89" t="str">
        <f t="shared" si="30"/>
        <v>07</v>
      </c>
      <c r="AM130" s="71" t="str">
        <f t="shared" si="31"/>
        <v>02</v>
      </c>
      <c r="AN130" s="71" t="str">
        <f t="shared" si="32"/>
        <v>1984</v>
      </c>
    </row>
    <row r="131" spans="1:40" s="71" customFormat="1" ht="18" customHeight="1" x14ac:dyDescent="0.35">
      <c r="A131" s="79">
        <f t="shared" si="22"/>
        <v>127</v>
      </c>
      <c r="B131" s="68">
        <v>93479019</v>
      </c>
      <c r="C131" s="23" t="s">
        <v>1579</v>
      </c>
      <c r="D131" s="23" t="s">
        <v>1580</v>
      </c>
      <c r="E131" s="69" t="s">
        <v>27</v>
      </c>
      <c r="F131" s="23" t="s">
        <v>1581</v>
      </c>
      <c r="G131" s="23" t="e" vm="25">
        <v>#VALUE!</v>
      </c>
      <c r="H131" s="23">
        <v>3123285366</v>
      </c>
      <c r="I131" s="70">
        <v>31227</v>
      </c>
      <c r="J131" s="23" t="s">
        <v>1375</v>
      </c>
      <c r="K131" s="23" t="s">
        <v>1376</v>
      </c>
      <c r="L131" s="70">
        <v>44522</v>
      </c>
      <c r="M131" s="79">
        <v>3220000</v>
      </c>
      <c r="N131" s="23" t="s">
        <v>279</v>
      </c>
      <c r="O131" s="23" t="s">
        <v>31</v>
      </c>
      <c r="P131" s="23" t="s">
        <v>148</v>
      </c>
      <c r="Q131" s="23" t="s">
        <v>685</v>
      </c>
      <c r="R131" s="23" t="s">
        <v>1582</v>
      </c>
      <c r="S131" s="23" t="s">
        <v>1379</v>
      </c>
      <c r="T131" s="70" t="s">
        <v>1054</v>
      </c>
      <c r="U131" s="23" t="s">
        <v>35</v>
      </c>
      <c r="V131" s="23">
        <v>6.96</v>
      </c>
      <c r="W131" s="84" t="s">
        <v>924</v>
      </c>
      <c r="X131" s="23"/>
      <c r="Y131" s="23" t="s">
        <v>1583</v>
      </c>
      <c r="Z131" s="23" t="s">
        <v>1580</v>
      </c>
      <c r="AA131" s="94"/>
      <c r="AD131" s="87" t="str">
        <f t="shared" si="33"/>
        <v>CO0288</v>
      </c>
      <c r="AE131" s="23" t="str">
        <f t="shared" si="34"/>
        <v>CO_1674</v>
      </c>
      <c r="AF131" s="68">
        <f t="shared" si="35"/>
        <v>93479019</v>
      </c>
      <c r="AH131" s="71" t="s">
        <v>1584</v>
      </c>
      <c r="AI131" s="71" t="s">
        <v>1062</v>
      </c>
      <c r="AJ131" s="88">
        <f t="shared" ca="1" si="29"/>
        <v>39.625</v>
      </c>
      <c r="AL131" s="89" t="str">
        <f t="shared" si="30"/>
        <v>29</v>
      </c>
      <c r="AM131" s="71" t="str">
        <f t="shared" si="31"/>
        <v>06</v>
      </c>
      <c r="AN131" s="71" t="str">
        <f t="shared" si="32"/>
        <v>1985</v>
      </c>
    </row>
    <row r="132" spans="1:40" s="71" customFormat="1" ht="18" customHeight="1" x14ac:dyDescent="0.35">
      <c r="A132" s="79">
        <f t="shared" si="22"/>
        <v>128</v>
      </c>
      <c r="B132" s="68">
        <v>1003173858</v>
      </c>
      <c r="C132" s="23" t="s">
        <v>503</v>
      </c>
      <c r="D132" s="23" t="s">
        <v>504</v>
      </c>
      <c r="E132" s="69" t="s">
        <v>27</v>
      </c>
      <c r="F132" s="23" t="s">
        <v>505</v>
      </c>
      <c r="G132" s="23" t="e" vm="6">
        <v>#VALUE!</v>
      </c>
      <c r="H132" s="23">
        <v>3103606914</v>
      </c>
      <c r="I132" s="70">
        <v>33826</v>
      </c>
      <c r="J132" s="23" t="s">
        <v>1051</v>
      </c>
      <c r="K132" s="23" t="s">
        <v>29</v>
      </c>
      <c r="L132" s="70">
        <v>42171</v>
      </c>
      <c r="M132" s="79">
        <v>2619500</v>
      </c>
      <c r="N132" s="23" t="s">
        <v>30</v>
      </c>
      <c r="O132" s="23" t="s">
        <v>31</v>
      </c>
      <c r="P132" s="23" t="s">
        <v>125</v>
      </c>
      <c r="Q132" s="23" t="s">
        <v>1052</v>
      </c>
      <c r="R132" s="23" t="s">
        <v>1585</v>
      </c>
      <c r="S132" s="23" t="s">
        <v>77</v>
      </c>
      <c r="T132" s="70" t="s">
        <v>1054</v>
      </c>
      <c r="U132" s="23" t="s">
        <v>35</v>
      </c>
      <c r="V132" s="23">
        <v>6.96</v>
      </c>
      <c r="W132" s="84" t="s">
        <v>1055</v>
      </c>
      <c r="X132" s="23"/>
      <c r="Y132" s="23" t="s">
        <v>1586</v>
      </c>
      <c r="Z132" s="23" t="s">
        <v>504</v>
      </c>
      <c r="AA132" s="94" t="e">
        <f>+VLOOKUP(B132,[1]Reporte_Empleados!$A:$I,12,0)</f>
        <v>#REF!</v>
      </c>
      <c r="AD132" s="87" t="str">
        <f t="shared" si="33"/>
        <v>CO0152</v>
      </c>
      <c r="AE132" s="23" t="str">
        <f t="shared" si="34"/>
        <v>CO_1634</v>
      </c>
      <c r="AF132" s="68">
        <f t="shared" si="35"/>
        <v>1003173858</v>
      </c>
      <c r="AH132" s="71" t="s">
        <v>1587</v>
      </c>
      <c r="AI132" s="71" t="s">
        <v>1058</v>
      </c>
      <c r="AJ132" s="88">
        <f t="shared" ca="1" si="29"/>
        <v>32.511111111111113</v>
      </c>
      <c r="AL132" s="89" t="str">
        <f t="shared" si="30"/>
        <v>10</v>
      </c>
      <c r="AM132" s="71" t="str">
        <f t="shared" si="31"/>
        <v>08</v>
      </c>
      <c r="AN132" s="71" t="str">
        <f t="shared" si="32"/>
        <v>1992</v>
      </c>
    </row>
    <row r="133" spans="1:40" s="71" customFormat="1" ht="18" customHeight="1" x14ac:dyDescent="0.35">
      <c r="A133" s="79">
        <f t="shared" si="22"/>
        <v>129</v>
      </c>
      <c r="B133" s="68">
        <v>1065897739</v>
      </c>
      <c r="C133" s="23" t="s">
        <v>194</v>
      </c>
      <c r="D133" s="23" t="s">
        <v>506</v>
      </c>
      <c r="E133" s="69" t="s">
        <v>27</v>
      </c>
      <c r="F133" s="23" t="s">
        <v>931</v>
      </c>
      <c r="G133" s="23" t="e" vm="18">
        <v>#VALUE!</v>
      </c>
      <c r="H133" s="23">
        <v>3145610854</v>
      </c>
      <c r="I133" s="70">
        <v>34308</v>
      </c>
      <c r="J133" s="23" t="s">
        <v>1588</v>
      </c>
      <c r="K133" s="23" t="s">
        <v>1589</v>
      </c>
      <c r="L133" s="70">
        <v>43411</v>
      </c>
      <c r="M133" s="79">
        <v>3709000</v>
      </c>
      <c r="N133" s="23" t="s">
        <v>49</v>
      </c>
      <c r="O133" s="23" t="s">
        <v>62</v>
      </c>
      <c r="P133" s="23" t="s">
        <v>698</v>
      </c>
      <c r="Q133" s="23" t="s">
        <v>685</v>
      </c>
      <c r="R133" s="23" t="s">
        <v>932</v>
      </c>
      <c r="S133" s="23" t="s">
        <v>77</v>
      </c>
      <c r="T133" s="70" t="s">
        <v>1054</v>
      </c>
      <c r="U133" s="23" t="s">
        <v>35</v>
      </c>
      <c r="V133" s="23">
        <v>6.96</v>
      </c>
      <c r="W133" s="84" t="s">
        <v>924</v>
      </c>
      <c r="X133" s="23"/>
      <c r="Y133" s="23" t="s">
        <v>1590</v>
      </c>
      <c r="Z133" s="23" t="s">
        <v>506</v>
      </c>
      <c r="AA133" s="94"/>
      <c r="AD133" s="87" t="str">
        <f t="shared" si="33"/>
        <v>CO0153</v>
      </c>
      <c r="AE133" s="23" t="str">
        <f t="shared" si="34"/>
        <v>CO_1627</v>
      </c>
      <c r="AF133" s="68">
        <f t="shared" si="35"/>
        <v>1065897739</v>
      </c>
      <c r="AH133" s="71" t="s">
        <v>1591</v>
      </c>
      <c r="AI133" s="71" t="s">
        <v>1058</v>
      </c>
      <c r="AJ133" s="88">
        <f t="shared" ref="AJ133:AJ164" ca="1" si="36">+DAYS360(I133,$AJ$4)/360</f>
        <v>31.191666666666666</v>
      </c>
      <c r="AL133" s="89" t="str">
        <f t="shared" ref="AL133:AL164" si="37">+TEXT(I133,"dd")</f>
        <v>05</v>
      </c>
      <c r="AM133" s="71" t="str">
        <f t="shared" ref="AM133:AM164" si="38">+TEXT(I133,"mm")</f>
        <v>12</v>
      </c>
      <c r="AN133" s="71" t="str">
        <f t="shared" ref="AN133:AN164" si="39">+TEXT(I133,"yyyy")</f>
        <v>1993</v>
      </c>
    </row>
    <row r="134" spans="1:40" s="71" customFormat="1" ht="18" customHeight="1" x14ac:dyDescent="0.35">
      <c r="A134" s="79">
        <f t="shared" si="22"/>
        <v>130</v>
      </c>
      <c r="B134" s="68">
        <v>73269182</v>
      </c>
      <c r="C134" s="23" t="s">
        <v>514</v>
      </c>
      <c r="D134" s="23" t="s">
        <v>515</v>
      </c>
      <c r="E134" s="69" t="s">
        <v>27</v>
      </c>
      <c r="F134" s="23" t="s">
        <v>1592</v>
      </c>
      <c r="G134" s="23" t="e" vm="11">
        <v>#VALUE!</v>
      </c>
      <c r="H134" s="23">
        <v>3135358691</v>
      </c>
      <c r="I134" s="70">
        <v>28142</v>
      </c>
      <c r="J134" s="23" t="s">
        <v>1593</v>
      </c>
      <c r="K134" s="23" t="s">
        <v>124</v>
      </c>
      <c r="L134" s="70">
        <v>40360</v>
      </c>
      <c r="M134" s="79">
        <v>2290600</v>
      </c>
      <c r="N134" s="23" t="s">
        <v>30</v>
      </c>
      <c r="O134" s="23" t="s">
        <v>62</v>
      </c>
      <c r="P134" s="23" t="s">
        <v>517</v>
      </c>
      <c r="Q134" s="23" t="s">
        <v>685</v>
      </c>
      <c r="R134" s="23" t="s">
        <v>1594</v>
      </c>
      <c r="S134" s="23" t="s">
        <v>51</v>
      </c>
      <c r="T134" s="70" t="s">
        <v>1054</v>
      </c>
      <c r="U134" s="23" t="s">
        <v>120</v>
      </c>
      <c r="V134" s="23">
        <v>6.96</v>
      </c>
      <c r="W134" s="84" t="s">
        <v>924</v>
      </c>
      <c r="X134" s="23"/>
      <c r="Y134" s="23" t="s">
        <v>1595</v>
      </c>
      <c r="Z134" s="23" t="s">
        <v>515</v>
      </c>
      <c r="AA134" s="94"/>
      <c r="AD134" s="87" t="str">
        <f t="shared" si="33"/>
        <v>CO0156</v>
      </c>
      <c r="AE134" s="23" t="str">
        <f t="shared" si="34"/>
        <v>CO_1631</v>
      </c>
      <c r="AF134" s="68">
        <f t="shared" si="35"/>
        <v>73269182</v>
      </c>
      <c r="AH134" s="71" t="s">
        <v>1596</v>
      </c>
      <c r="AI134" s="71" t="s">
        <v>1062</v>
      </c>
      <c r="AJ134" s="88">
        <f t="shared" ca="1" si="36"/>
        <v>48.075000000000003</v>
      </c>
      <c r="AL134" s="89" t="str">
        <f t="shared" si="37"/>
        <v>17</v>
      </c>
      <c r="AM134" s="71" t="str">
        <f t="shared" si="38"/>
        <v>01</v>
      </c>
      <c r="AN134" s="71" t="str">
        <f t="shared" si="39"/>
        <v>1977</v>
      </c>
    </row>
    <row r="135" spans="1:40" s="71" customFormat="1" ht="18" customHeight="1" x14ac:dyDescent="0.35">
      <c r="A135" s="79">
        <f t="shared" ref="A135:A198" si="40">+A134+1</f>
        <v>131</v>
      </c>
      <c r="B135" s="68">
        <v>73376944</v>
      </c>
      <c r="C135" s="23" t="s">
        <v>271</v>
      </c>
      <c r="D135" s="23" t="s">
        <v>518</v>
      </c>
      <c r="E135" s="69" t="s">
        <v>27</v>
      </c>
      <c r="F135" s="23" t="s">
        <v>1597</v>
      </c>
      <c r="G135" s="23" t="e" vm="13">
        <v>#VALUE!</v>
      </c>
      <c r="H135" s="23">
        <v>3642584</v>
      </c>
      <c r="I135" s="70">
        <v>28026</v>
      </c>
      <c r="J135" s="23" t="s">
        <v>1541</v>
      </c>
      <c r="K135" s="23" t="s">
        <v>1542</v>
      </c>
      <c r="L135" s="70">
        <v>44854</v>
      </c>
      <c r="M135" s="79">
        <v>2290600</v>
      </c>
      <c r="N135" s="23" t="s">
        <v>69</v>
      </c>
      <c r="O135" s="23" t="s">
        <v>1251</v>
      </c>
      <c r="P135" s="23" t="s">
        <v>225</v>
      </c>
      <c r="Q135" s="23" t="s">
        <v>685</v>
      </c>
      <c r="R135" s="23" t="s">
        <v>937</v>
      </c>
      <c r="S135" s="23" t="s">
        <v>51</v>
      </c>
      <c r="T135" s="70" t="s">
        <v>1054</v>
      </c>
      <c r="U135" s="23" t="s">
        <v>35</v>
      </c>
      <c r="V135" s="23">
        <v>6.96</v>
      </c>
      <c r="W135" s="84" t="s">
        <v>1055</v>
      </c>
      <c r="X135" s="23"/>
      <c r="Y135" s="23" t="s">
        <v>1598</v>
      </c>
      <c r="Z135" s="23" t="s">
        <v>518</v>
      </c>
      <c r="AA135" s="94" t="e">
        <f>+VLOOKUP(B135,[1]Reporte_Empleados!$A:$I,12,0)</f>
        <v>#REF!</v>
      </c>
      <c r="AD135" s="87" t="str">
        <f t="shared" si="33"/>
        <v>CO0157</v>
      </c>
      <c r="AE135" s="23" t="str">
        <f t="shared" si="34"/>
        <v>CO_1678</v>
      </c>
      <c r="AF135" s="68">
        <f t="shared" si="35"/>
        <v>73376944</v>
      </c>
      <c r="AH135" s="71" t="s">
        <v>1599</v>
      </c>
      <c r="AI135" s="71" t="s">
        <v>1062</v>
      </c>
      <c r="AJ135" s="88">
        <f t="shared" ca="1" si="36"/>
        <v>48.391666666666666</v>
      </c>
      <c r="AL135" s="89" t="str">
        <f t="shared" si="37"/>
        <v>23</v>
      </c>
      <c r="AM135" s="71" t="str">
        <f t="shared" si="38"/>
        <v>09</v>
      </c>
      <c r="AN135" s="71" t="str">
        <f t="shared" si="39"/>
        <v>1976</v>
      </c>
    </row>
    <row r="136" spans="1:40" s="71" customFormat="1" ht="18" customHeight="1" x14ac:dyDescent="0.35">
      <c r="A136" s="79">
        <f t="shared" si="40"/>
        <v>132</v>
      </c>
      <c r="B136" s="68">
        <v>1064120425</v>
      </c>
      <c r="C136" s="23" t="s">
        <v>114</v>
      </c>
      <c r="D136" s="23" t="s">
        <v>1600</v>
      </c>
      <c r="E136" s="69" t="s">
        <v>27</v>
      </c>
      <c r="F136" s="23" t="s">
        <v>1601</v>
      </c>
      <c r="G136" s="23" t="e" vm="6">
        <v>#VALUE!</v>
      </c>
      <c r="H136" s="23">
        <v>3234456540</v>
      </c>
      <c r="I136" s="70">
        <v>35770</v>
      </c>
      <c r="J136" s="23" t="s">
        <v>1105</v>
      </c>
      <c r="K136" s="23" t="s">
        <v>854</v>
      </c>
      <c r="L136" s="70">
        <v>44697</v>
      </c>
      <c r="M136" s="79">
        <v>1984500</v>
      </c>
      <c r="N136" s="23" t="s">
        <v>30</v>
      </c>
      <c r="O136" s="23" t="s">
        <v>1251</v>
      </c>
      <c r="P136" s="23" t="s">
        <v>125</v>
      </c>
      <c r="Q136" s="23" t="s">
        <v>1052</v>
      </c>
      <c r="R136" s="23" t="s">
        <v>1602</v>
      </c>
      <c r="S136" s="23" t="s">
        <v>77</v>
      </c>
      <c r="T136" s="70" t="s">
        <v>1054</v>
      </c>
      <c r="U136" s="23" t="s">
        <v>35</v>
      </c>
      <c r="V136" s="23">
        <v>6.96</v>
      </c>
      <c r="W136" s="84" t="s">
        <v>1055</v>
      </c>
      <c r="X136" s="23"/>
      <c r="Y136" s="23" t="s">
        <v>1603</v>
      </c>
      <c r="Z136" s="23" t="s">
        <v>1600</v>
      </c>
      <c r="AA136" s="94" t="e">
        <f>+VLOOKUP(B136,[1]Reporte_Empleados!$A:$I,12,0)</f>
        <v>#REF!</v>
      </c>
      <c r="AD136" s="87" t="str">
        <f t="shared" si="33"/>
        <v>CO0313</v>
      </c>
      <c r="AE136" s="23" t="str">
        <f t="shared" si="34"/>
        <v>CO_1639</v>
      </c>
      <c r="AF136" s="68">
        <f t="shared" si="35"/>
        <v>1064120425</v>
      </c>
      <c r="AH136" s="71" t="s">
        <v>1604</v>
      </c>
      <c r="AI136" s="71" t="s">
        <v>1058</v>
      </c>
      <c r="AJ136" s="88">
        <f t="shared" ca="1" si="36"/>
        <v>27.18888888888889</v>
      </c>
      <c r="AL136" s="89" t="str">
        <f t="shared" si="37"/>
        <v>06</v>
      </c>
      <c r="AM136" s="71" t="str">
        <f t="shared" si="38"/>
        <v>12</v>
      </c>
      <c r="AN136" s="71" t="str">
        <f t="shared" si="39"/>
        <v>1997</v>
      </c>
    </row>
    <row r="137" spans="1:40" s="71" customFormat="1" ht="18" customHeight="1" x14ac:dyDescent="0.35">
      <c r="A137" s="79">
        <f t="shared" si="40"/>
        <v>133</v>
      </c>
      <c r="B137" s="68">
        <v>1082920445</v>
      </c>
      <c r="C137" s="23" t="s">
        <v>96</v>
      </c>
      <c r="D137" s="23" t="s">
        <v>539</v>
      </c>
      <c r="E137" s="69" t="s">
        <v>27</v>
      </c>
      <c r="F137" s="23" t="s">
        <v>951</v>
      </c>
      <c r="G137" s="23" t="e" vm="11">
        <v>#VALUE!</v>
      </c>
      <c r="H137" s="23">
        <v>3016566037</v>
      </c>
      <c r="I137" s="70">
        <v>33115</v>
      </c>
      <c r="J137" s="23" t="s">
        <v>1051</v>
      </c>
      <c r="K137" s="23" t="s">
        <v>1257</v>
      </c>
      <c r="L137" s="70">
        <v>43328</v>
      </c>
      <c r="M137" s="79">
        <v>1420700</v>
      </c>
      <c r="N137" s="23" t="s">
        <v>30</v>
      </c>
      <c r="O137" s="23" t="s">
        <v>31</v>
      </c>
      <c r="P137" s="23" t="s">
        <v>225</v>
      </c>
      <c r="Q137" s="23" t="s">
        <v>685</v>
      </c>
      <c r="R137" s="23" t="s">
        <v>952</v>
      </c>
      <c r="S137" s="23" t="s">
        <v>129</v>
      </c>
      <c r="T137" s="70" t="s">
        <v>1054</v>
      </c>
      <c r="U137" s="23" t="s">
        <v>35</v>
      </c>
      <c r="V137" s="23">
        <v>6.96</v>
      </c>
      <c r="W137" s="84" t="s">
        <v>1055</v>
      </c>
      <c r="X137" s="23"/>
      <c r="Y137" s="23" t="s">
        <v>1605</v>
      </c>
      <c r="Z137" s="23" t="s">
        <v>539</v>
      </c>
      <c r="AA137" s="94" t="e">
        <f>+VLOOKUP(B137,[1]Reporte_Empleados!$A:$I,12,0)</f>
        <v>#REF!</v>
      </c>
      <c r="AD137" s="87" t="str">
        <f t="shared" si="33"/>
        <v>CO0164</v>
      </c>
      <c r="AE137" s="23" t="str">
        <f t="shared" si="34"/>
        <v>CO_1634</v>
      </c>
      <c r="AF137" s="68">
        <f t="shared" si="35"/>
        <v>1082920445</v>
      </c>
      <c r="AH137" s="71" t="s">
        <v>1606</v>
      </c>
      <c r="AI137" s="71" t="s">
        <v>1097</v>
      </c>
      <c r="AJ137" s="88">
        <f t="shared" ca="1" si="36"/>
        <v>34.455555555555556</v>
      </c>
      <c r="AL137" s="89" t="str">
        <f t="shared" si="37"/>
        <v>30</v>
      </c>
      <c r="AM137" s="71" t="str">
        <f t="shared" si="38"/>
        <v>08</v>
      </c>
      <c r="AN137" s="71" t="str">
        <f t="shared" si="39"/>
        <v>1990</v>
      </c>
    </row>
    <row r="138" spans="1:40" s="71" customFormat="1" ht="18" customHeight="1" x14ac:dyDescent="0.35">
      <c r="A138" s="79">
        <f t="shared" si="40"/>
        <v>134</v>
      </c>
      <c r="B138" s="68">
        <v>84090281</v>
      </c>
      <c r="C138" s="23" t="s">
        <v>102</v>
      </c>
      <c r="D138" s="23" t="s">
        <v>541</v>
      </c>
      <c r="E138" s="69" t="s">
        <v>27</v>
      </c>
      <c r="F138" s="23" t="s">
        <v>1607</v>
      </c>
      <c r="G138" s="23" t="e" vm="6">
        <v>#VALUE!</v>
      </c>
      <c r="H138" s="23">
        <v>3177395981</v>
      </c>
      <c r="I138" s="70">
        <v>29912</v>
      </c>
      <c r="J138" s="23" t="s">
        <v>1051</v>
      </c>
      <c r="K138" s="23" t="s">
        <v>29</v>
      </c>
      <c r="L138" s="70">
        <v>39183</v>
      </c>
      <c r="M138" s="79">
        <v>3035800</v>
      </c>
      <c r="N138" s="23" t="s">
        <v>30</v>
      </c>
      <c r="O138" s="23" t="s">
        <v>31</v>
      </c>
      <c r="P138" s="23" t="s">
        <v>32</v>
      </c>
      <c r="Q138" s="23" t="s">
        <v>1052</v>
      </c>
      <c r="R138" s="23" t="s">
        <v>1608</v>
      </c>
      <c r="S138" s="23" t="s">
        <v>77</v>
      </c>
      <c r="T138" s="70" t="s">
        <v>1054</v>
      </c>
      <c r="U138" s="23" t="s">
        <v>120</v>
      </c>
      <c r="V138" s="23">
        <v>6.96</v>
      </c>
      <c r="W138" s="84" t="s">
        <v>1055</v>
      </c>
      <c r="X138" s="23"/>
      <c r="Y138" s="23" t="s">
        <v>1609</v>
      </c>
      <c r="Z138" s="23" t="s">
        <v>541</v>
      </c>
      <c r="AA138" s="94" t="e">
        <f>+VLOOKUP(B138,[1]Reporte_Empleados!$A:$I,12,0)</f>
        <v>#REF!</v>
      </c>
      <c r="AD138" s="87" t="str">
        <f t="shared" si="33"/>
        <v>CO0165</v>
      </c>
      <c r="AE138" s="23" t="str">
        <f t="shared" si="34"/>
        <v>CO_1634</v>
      </c>
      <c r="AF138" s="68">
        <f t="shared" si="35"/>
        <v>84090281</v>
      </c>
      <c r="AH138" s="71" t="s">
        <v>1610</v>
      </c>
      <c r="AI138" s="71" t="s">
        <v>1097</v>
      </c>
      <c r="AJ138" s="88">
        <f t="shared" ca="1" si="36"/>
        <v>43.227777777777774</v>
      </c>
      <c r="AL138" s="89" t="str">
        <f t="shared" si="37"/>
        <v>22</v>
      </c>
      <c r="AM138" s="71" t="str">
        <f t="shared" si="38"/>
        <v>11</v>
      </c>
      <c r="AN138" s="71" t="str">
        <f t="shared" si="39"/>
        <v>1981</v>
      </c>
    </row>
    <row r="139" spans="1:40" s="71" customFormat="1" ht="18" customHeight="1" x14ac:dyDescent="0.35">
      <c r="A139" s="79">
        <f t="shared" si="40"/>
        <v>135</v>
      </c>
      <c r="B139" s="68">
        <v>10898718</v>
      </c>
      <c r="C139" s="23" t="s">
        <v>543</v>
      </c>
      <c r="D139" s="23" t="s">
        <v>544</v>
      </c>
      <c r="E139" s="69" t="s">
        <v>27</v>
      </c>
      <c r="F139" s="23" t="s">
        <v>1611</v>
      </c>
      <c r="G139" s="23" t="e" vm="6">
        <v>#VALUE!</v>
      </c>
      <c r="H139" s="23">
        <v>3186932384</v>
      </c>
      <c r="I139" s="70">
        <v>23231</v>
      </c>
      <c r="J139" s="23" t="s">
        <v>1051</v>
      </c>
      <c r="K139" s="23" t="s">
        <v>29</v>
      </c>
      <c r="L139" s="70">
        <v>40120</v>
      </c>
      <c r="M139" s="79">
        <v>6660700</v>
      </c>
      <c r="N139" s="23" t="s">
        <v>30</v>
      </c>
      <c r="O139" s="23" t="s">
        <v>31</v>
      </c>
      <c r="P139" s="23" t="s">
        <v>82</v>
      </c>
      <c r="Q139" s="23" t="s">
        <v>1052</v>
      </c>
      <c r="R139" s="23" t="s">
        <v>1612</v>
      </c>
      <c r="S139" s="23" t="s">
        <v>77</v>
      </c>
      <c r="T139" s="70" t="s">
        <v>1054</v>
      </c>
      <c r="U139" s="23" t="s">
        <v>120</v>
      </c>
      <c r="V139" s="23">
        <v>6.96</v>
      </c>
      <c r="W139" s="84" t="s">
        <v>924</v>
      </c>
      <c r="X139" s="23"/>
      <c r="Y139" s="23" t="s">
        <v>1613</v>
      </c>
      <c r="Z139" s="23" t="s">
        <v>544</v>
      </c>
      <c r="AA139" s="94"/>
      <c r="AD139" s="87" t="str">
        <f t="shared" si="33"/>
        <v>CO0166</v>
      </c>
      <c r="AE139" s="23" t="str">
        <f t="shared" si="34"/>
        <v>CO_1634</v>
      </c>
      <c r="AF139" s="68">
        <f t="shared" si="35"/>
        <v>10898718</v>
      </c>
      <c r="AH139" s="71" t="s">
        <v>1614</v>
      </c>
      <c r="AI139" s="71" t="s">
        <v>1097</v>
      </c>
      <c r="AJ139" s="88">
        <f t="shared" ca="1" si="36"/>
        <v>61.516666666666666</v>
      </c>
      <c r="AL139" s="89" t="str">
        <f t="shared" si="37"/>
        <v>08</v>
      </c>
      <c r="AM139" s="71" t="str">
        <f t="shared" si="38"/>
        <v>08</v>
      </c>
      <c r="AN139" s="71" t="str">
        <f t="shared" si="39"/>
        <v>1963</v>
      </c>
    </row>
    <row r="140" spans="1:40" s="71" customFormat="1" ht="18" customHeight="1" x14ac:dyDescent="0.35">
      <c r="A140" s="79">
        <f t="shared" si="40"/>
        <v>136</v>
      </c>
      <c r="B140" s="68">
        <v>1064112207</v>
      </c>
      <c r="C140" s="23" t="s">
        <v>735</v>
      </c>
      <c r="D140" s="23" t="s">
        <v>549</v>
      </c>
      <c r="E140" s="69" t="s">
        <v>27</v>
      </c>
      <c r="F140" s="23" t="s">
        <v>1615</v>
      </c>
      <c r="G140" s="23" t="e" vm="6">
        <v>#VALUE!</v>
      </c>
      <c r="H140" s="23">
        <v>3196417328</v>
      </c>
      <c r="I140" s="70">
        <v>33334</v>
      </c>
      <c r="J140" s="23" t="s">
        <v>1051</v>
      </c>
      <c r="K140" s="23" t="s">
        <v>29</v>
      </c>
      <c r="L140" s="70">
        <v>42068</v>
      </c>
      <c r="M140" s="79">
        <v>2619500</v>
      </c>
      <c r="N140" s="23" t="s">
        <v>30</v>
      </c>
      <c r="O140" s="23" t="s">
        <v>31</v>
      </c>
      <c r="P140" s="23" t="s">
        <v>125</v>
      </c>
      <c r="Q140" s="23" t="s">
        <v>1052</v>
      </c>
      <c r="R140" s="23" t="s">
        <v>1616</v>
      </c>
      <c r="S140" s="23" t="s">
        <v>77</v>
      </c>
      <c r="T140" s="70" t="s">
        <v>1054</v>
      </c>
      <c r="U140" s="23" t="s">
        <v>35</v>
      </c>
      <c r="V140" s="23">
        <v>6.96</v>
      </c>
      <c r="W140" s="84" t="s">
        <v>1055</v>
      </c>
      <c r="X140" s="23"/>
      <c r="Y140" s="23" t="s">
        <v>1617</v>
      </c>
      <c r="Z140" s="23" t="s">
        <v>549</v>
      </c>
      <c r="AA140" s="94" t="e">
        <f>+VLOOKUP(B140,[1]Reporte_Empleados!$A:$I,12,0)</f>
        <v>#REF!</v>
      </c>
      <c r="AD140" s="87" t="str">
        <f t="shared" si="33"/>
        <v>CO0167</v>
      </c>
      <c r="AE140" s="23" t="str">
        <f t="shared" si="34"/>
        <v>CO_1634</v>
      </c>
      <c r="AF140" s="68">
        <f t="shared" si="35"/>
        <v>1064112207</v>
      </c>
      <c r="AH140" s="71" t="s">
        <v>1618</v>
      </c>
      <c r="AI140" s="71" t="s">
        <v>1097</v>
      </c>
      <c r="AJ140" s="88">
        <f t="shared" ca="1" si="36"/>
        <v>33.855555555555554</v>
      </c>
      <c r="AL140" s="89" t="str">
        <f t="shared" si="37"/>
        <v>06</v>
      </c>
      <c r="AM140" s="71" t="str">
        <f t="shared" si="38"/>
        <v>04</v>
      </c>
      <c r="AN140" s="71" t="str">
        <f t="shared" si="39"/>
        <v>1991</v>
      </c>
    </row>
    <row r="141" spans="1:40" s="71" customFormat="1" ht="18" customHeight="1" x14ac:dyDescent="0.35">
      <c r="A141" s="79">
        <f t="shared" si="40"/>
        <v>137</v>
      </c>
      <c r="B141" s="68">
        <v>88284830</v>
      </c>
      <c r="C141" s="23" t="s">
        <v>86</v>
      </c>
      <c r="D141" s="23" t="s">
        <v>551</v>
      </c>
      <c r="E141" s="69" t="s">
        <v>27</v>
      </c>
      <c r="F141" s="23" t="s">
        <v>1619</v>
      </c>
      <c r="G141" s="23" t="e" vm="33">
        <v>#VALUE!</v>
      </c>
      <c r="H141" s="23">
        <v>3185118239</v>
      </c>
      <c r="I141" s="70">
        <v>28752</v>
      </c>
      <c r="J141" s="23" t="s">
        <v>1051</v>
      </c>
      <c r="K141" s="23" t="s">
        <v>29</v>
      </c>
      <c r="L141" s="70">
        <v>40756</v>
      </c>
      <c r="M141" s="79">
        <v>8682300</v>
      </c>
      <c r="N141" s="23" t="s">
        <v>49</v>
      </c>
      <c r="O141" s="23" t="s">
        <v>31</v>
      </c>
      <c r="P141" s="23" t="s">
        <v>76</v>
      </c>
      <c r="Q141" s="23" t="s">
        <v>1052</v>
      </c>
      <c r="R141" s="23" t="s">
        <v>1620</v>
      </c>
      <c r="S141" s="23" t="s">
        <v>77</v>
      </c>
      <c r="T141" s="70" t="s">
        <v>1054</v>
      </c>
      <c r="U141" s="23" t="s">
        <v>35</v>
      </c>
      <c r="V141" s="23">
        <v>6.96</v>
      </c>
      <c r="W141" s="84" t="s">
        <v>924</v>
      </c>
      <c r="X141" s="23"/>
      <c r="Y141" s="23" t="s">
        <v>1621</v>
      </c>
      <c r="Z141" s="23" t="s">
        <v>551</v>
      </c>
      <c r="AA141" s="94"/>
      <c r="AD141" s="87" t="str">
        <f t="shared" si="33"/>
        <v>CO0168</v>
      </c>
      <c r="AE141" s="23" t="str">
        <f t="shared" si="34"/>
        <v>CO_1634</v>
      </c>
      <c r="AF141" s="68">
        <f t="shared" si="35"/>
        <v>88284830</v>
      </c>
      <c r="AH141" s="71" t="s">
        <v>1622</v>
      </c>
      <c r="AI141" s="71" t="s">
        <v>1097</v>
      </c>
      <c r="AJ141" s="88">
        <f t="shared" ca="1" si="36"/>
        <v>46.402777777777779</v>
      </c>
      <c r="AL141" s="89" t="str">
        <f t="shared" si="37"/>
        <v>19</v>
      </c>
      <c r="AM141" s="71" t="str">
        <f t="shared" si="38"/>
        <v>09</v>
      </c>
      <c r="AN141" s="71" t="str">
        <f t="shared" si="39"/>
        <v>1978</v>
      </c>
    </row>
    <row r="142" spans="1:40" s="71" customFormat="1" ht="18" customHeight="1" x14ac:dyDescent="0.35">
      <c r="A142" s="79">
        <f t="shared" si="40"/>
        <v>138</v>
      </c>
      <c r="B142" s="68">
        <v>1067720805</v>
      </c>
      <c r="C142" s="23" t="s">
        <v>439</v>
      </c>
      <c r="D142" s="23" t="s">
        <v>555</v>
      </c>
      <c r="E142" s="69" t="s">
        <v>27</v>
      </c>
      <c r="F142" s="23" t="s">
        <v>556</v>
      </c>
      <c r="G142" s="23" t="e" vm="34">
        <v>#VALUE!</v>
      </c>
      <c r="H142" s="23">
        <v>3043827720</v>
      </c>
      <c r="I142" s="70">
        <v>33275</v>
      </c>
      <c r="J142" s="23" t="s">
        <v>1051</v>
      </c>
      <c r="K142" s="23" t="s">
        <v>29</v>
      </c>
      <c r="L142" s="70">
        <v>43105</v>
      </c>
      <c r="M142" s="79">
        <v>2140800</v>
      </c>
      <c r="N142" s="23" t="s">
        <v>30</v>
      </c>
      <c r="O142" s="23" t="s">
        <v>31</v>
      </c>
      <c r="P142" s="23" t="s">
        <v>88</v>
      </c>
      <c r="Q142" s="23" t="s">
        <v>685</v>
      </c>
      <c r="R142" s="23" t="s">
        <v>957</v>
      </c>
      <c r="S142" s="23" t="s">
        <v>77</v>
      </c>
      <c r="T142" s="70" t="s">
        <v>1054</v>
      </c>
      <c r="U142" s="23" t="s">
        <v>35</v>
      </c>
      <c r="V142" s="23">
        <v>6.96</v>
      </c>
      <c r="W142" s="84" t="s">
        <v>1055</v>
      </c>
      <c r="X142" s="23"/>
      <c r="Y142" s="23" t="s">
        <v>1623</v>
      </c>
      <c r="Z142" s="23" t="s">
        <v>555</v>
      </c>
      <c r="AA142" s="94" t="e">
        <f>+VLOOKUP(B142,[1]Reporte_Empleados!$A:$I,12,0)</f>
        <v>#REF!</v>
      </c>
      <c r="AD142" s="87" t="str">
        <f t="shared" si="33"/>
        <v>CO0169</v>
      </c>
      <c r="AE142" s="23" t="str">
        <f t="shared" si="34"/>
        <v>CO_1634</v>
      </c>
      <c r="AF142" s="68">
        <f t="shared" si="35"/>
        <v>1067720805</v>
      </c>
      <c r="AH142" s="71" t="s">
        <v>1624</v>
      </c>
      <c r="AI142" s="71" t="s">
        <v>1097</v>
      </c>
      <c r="AJ142" s="88">
        <f t="shared" ca="1" si="36"/>
        <v>34.022222222222226</v>
      </c>
      <c r="AL142" s="89" t="str">
        <f t="shared" si="37"/>
        <v>06</v>
      </c>
      <c r="AM142" s="71" t="str">
        <f t="shared" si="38"/>
        <v>02</v>
      </c>
      <c r="AN142" s="71" t="str">
        <f t="shared" si="39"/>
        <v>1991</v>
      </c>
    </row>
    <row r="143" spans="1:40" s="71" customFormat="1" ht="18" customHeight="1" x14ac:dyDescent="0.35">
      <c r="A143" s="79">
        <f t="shared" si="40"/>
        <v>139</v>
      </c>
      <c r="B143" s="68">
        <v>84031777</v>
      </c>
      <c r="C143" s="23" t="s">
        <v>102</v>
      </c>
      <c r="D143" s="23" t="s">
        <v>560</v>
      </c>
      <c r="E143" s="69" t="s">
        <v>27</v>
      </c>
      <c r="F143" s="23" t="s">
        <v>958</v>
      </c>
      <c r="G143" s="23" t="e" vm="5">
        <v>#VALUE!</v>
      </c>
      <c r="H143" s="23">
        <v>3117264309</v>
      </c>
      <c r="I143" s="70">
        <v>24449</v>
      </c>
      <c r="J143" s="23" t="s">
        <v>1119</v>
      </c>
      <c r="K143" s="23" t="s">
        <v>1120</v>
      </c>
      <c r="L143" s="70">
        <v>44778</v>
      </c>
      <c r="M143" s="79">
        <v>2255600</v>
      </c>
      <c r="N143" s="23" t="s">
        <v>30</v>
      </c>
      <c r="O143" s="23" t="s">
        <v>31</v>
      </c>
      <c r="P143" s="23" t="s">
        <v>397</v>
      </c>
      <c r="Q143" s="23" t="s">
        <v>1052</v>
      </c>
      <c r="R143" s="23" t="s">
        <v>1625</v>
      </c>
      <c r="S143" s="23" t="s">
        <v>33</v>
      </c>
      <c r="T143" s="70" t="s">
        <v>1054</v>
      </c>
      <c r="U143" s="23" t="s">
        <v>35</v>
      </c>
      <c r="V143" s="23">
        <v>6.96</v>
      </c>
      <c r="W143" s="84" t="s">
        <v>1055</v>
      </c>
      <c r="X143" s="23"/>
      <c r="Y143" s="23" t="s">
        <v>1626</v>
      </c>
      <c r="Z143" s="23" t="s">
        <v>560</v>
      </c>
      <c r="AA143" s="94" t="e">
        <f>+VLOOKUP(B143,[1]Reporte_Empleados!$A:$I,12,0)</f>
        <v>#REF!</v>
      </c>
      <c r="AD143" s="87" t="str">
        <f t="shared" si="33"/>
        <v>CO0170</v>
      </c>
      <c r="AE143" s="23" t="str">
        <f t="shared" si="34"/>
        <v>CO_167602</v>
      </c>
      <c r="AF143" s="68">
        <f t="shared" si="35"/>
        <v>84031777</v>
      </c>
      <c r="AH143" s="71" t="s">
        <v>1627</v>
      </c>
      <c r="AI143" s="71" t="s">
        <v>1097</v>
      </c>
      <c r="AJ143" s="88">
        <f t="shared" ca="1" si="36"/>
        <v>58.18333333333333</v>
      </c>
      <c r="AL143" s="89" t="str">
        <f t="shared" si="37"/>
        <v>08</v>
      </c>
      <c r="AM143" s="71" t="str">
        <f t="shared" si="38"/>
        <v>12</v>
      </c>
      <c r="AN143" s="71" t="str">
        <f t="shared" si="39"/>
        <v>1966</v>
      </c>
    </row>
    <row r="144" spans="1:40" s="71" customFormat="1" ht="18" customHeight="1" x14ac:dyDescent="0.35">
      <c r="A144" s="79">
        <f t="shared" si="40"/>
        <v>140</v>
      </c>
      <c r="B144" s="68">
        <v>1007387338</v>
      </c>
      <c r="C144" s="23" t="s">
        <v>735</v>
      </c>
      <c r="D144" s="23" t="s">
        <v>564</v>
      </c>
      <c r="E144" s="69" t="s">
        <v>27</v>
      </c>
      <c r="F144" s="23" t="s">
        <v>1628</v>
      </c>
      <c r="G144" s="23" t="e" vm="6">
        <v>#VALUE!</v>
      </c>
      <c r="H144" s="23">
        <v>3174583334</v>
      </c>
      <c r="I144" s="70">
        <v>32749</v>
      </c>
      <c r="J144" s="23" t="s">
        <v>1051</v>
      </c>
      <c r="K144" s="23" t="s">
        <v>29</v>
      </c>
      <c r="L144" s="70">
        <v>41655</v>
      </c>
      <c r="M144" s="79">
        <v>2619500</v>
      </c>
      <c r="N144" s="23" t="s">
        <v>30</v>
      </c>
      <c r="O144" s="23" t="s">
        <v>31</v>
      </c>
      <c r="P144" s="23" t="s">
        <v>125</v>
      </c>
      <c r="Q144" s="23" t="s">
        <v>1052</v>
      </c>
      <c r="R144" s="23" t="s">
        <v>1629</v>
      </c>
      <c r="S144" s="23" t="s">
        <v>77</v>
      </c>
      <c r="T144" s="70" t="s">
        <v>1054</v>
      </c>
      <c r="U144" s="23" t="s">
        <v>35</v>
      </c>
      <c r="V144" s="23">
        <v>6.96</v>
      </c>
      <c r="W144" s="84" t="s">
        <v>1055</v>
      </c>
      <c r="X144" s="23"/>
      <c r="Y144" s="23" t="s">
        <v>1630</v>
      </c>
      <c r="Z144" s="23" t="s">
        <v>564</v>
      </c>
      <c r="AA144" s="94" t="e">
        <f>+VLOOKUP(B144,[1]Reporte_Empleados!$A:$I,12,0)</f>
        <v>#REF!</v>
      </c>
      <c r="AD144" s="87" t="str">
        <f t="shared" si="33"/>
        <v>CO0173</v>
      </c>
      <c r="AE144" s="23" t="str">
        <f t="shared" si="34"/>
        <v>CO_1634</v>
      </c>
      <c r="AF144" s="68">
        <f t="shared" si="35"/>
        <v>1007387338</v>
      </c>
      <c r="AH144" s="71" t="s">
        <v>1631</v>
      </c>
      <c r="AI144" s="71" t="s">
        <v>1097</v>
      </c>
      <c r="AJ144" s="88">
        <f t="shared" ca="1" si="36"/>
        <v>35.458333333333336</v>
      </c>
      <c r="AL144" s="89" t="str">
        <f t="shared" si="37"/>
        <v>29</v>
      </c>
      <c r="AM144" s="71" t="str">
        <f t="shared" si="38"/>
        <v>08</v>
      </c>
      <c r="AN144" s="71" t="str">
        <f t="shared" si="39"/>
        <v>1989</v>
      </c>
    </row>
    <row r="145" spans="1:40" s="71" customFormat="1" ht="18" customHeight="1" x14ac:dyDescent="0.35">
      <c r="A145" s="79">
        <f t="shared" si="40"/>
        <v>141</v>
      </c>
      <c r="B145" s="68">
        <v>1113536818</v>
      </c>
      <c r="C145" s="23" t="s">
        <v>93</v>
      </c>
      <c r="D145" s="23" t="s">
        <v>1632</v>
      </c>
      <c r="E145" s="69" t="s">
        <v>27</v>
      </c>
      <c r="F145" s="23" t="s">
        <v>1633</v>
      </c>
      <c r="G145" s="23" t="e" vm="20">
        <v>#VALUE!</v>
      </c>
      <c r="H145" s="23">
        <v>3128627272</v>
      </c>
      <c r="I145" s="70">
        <v>35569</v>
      </c>
      <c r="J145" s="23" t="s">
        <v>1059</v>
      </c>
      <c r="K145" s="23" t="s">
        <v>60</v>
      </c>
      <c r="L145" s="70">
        <v>44900</v>
      </c>
      <c r="M145" s="79">
        <v>1763800</v>
      </c>
      <c r="N145" s="23" t="s">
        <v>61</v>
      </c>
      <c r="O145" s="23" t="s">
        <v>31</v>
      </c>
      <c r="P145" s="23" t="s">
        <v>1126</v>
      </c>
      <c r="Q145" s="23" t="s">
        <v>685</v>
      </c>
      <c r="R145" s="23" t="s">
        <v>1634</v>
      </c>
      <c r="S145" s="23" t="s">
        <v>64</v>
      </c>
      <c r="T145" s="70" t="s">
        <v>1054</v>
      </c>
      <c r="U145" s="23" t="s">
        <v>35</v>
      </c>
      <c r="V145" s="23">
        <v>6.96</v>
      </c>
      <c r="W145" s="84" t="s">
        <v>924</v>
      </c>
      <c r="X145" s="23"/>
      <c r="Y145" s="23" t="s">
        <v>1635</v>
      </c>
      <c r="Z145" s="23" t="s">
        <v>1632</v>
      </c>
      <c r="AA145" s="94"/>
      <c r="AD145" s="87" t="str">
        <f t="shared" si="33"/>
        <v>CO0338</v>
      </c>
      <c r="AE145" s="23" t="str">
        <f t="shared" si="34"/>
        <v>CO_1624</v>
      </c>
      <c r="AF145" s="68">
        <f t="shared" si="35"/>
        <v>1113536818</v>
      </c>
      <c r="AH145" s="71" t="s">
        <v>1636</v>
      </c>
      <c r="AI145" s="71" t="s">
        <v>1058</v>
      </c>
      <c r="AJ145" s="88">
        <f t="shared" ca="1" si="36"/>
        <v>27.736111111111111</v>
      </c>
      <c r="AL145" s="89" t="str">
        <f t="shared" si="37"/>
        <v>19</v>
      </c>
      <c r="AM145" s="71" t="str">
        <f t="shared" si="38"/>
        <v>05</v>
      </c>
      <c r="AN145" s="71" t="str">
        <f t="shared" si="39"/>
        <v>1997</v>
      </c>
    </row>
    <row r="146" spans="1:40" s="71" customFormat="1" ht="18" customHeight="1" x14ac:dyDescent="0.35">
      <c r="A146" s="79">
        <f t="shared" si="40"/>
        <v>142</v>
      </c>
      <c r="B146" s="68">
        <v>94469902</v>
      </c>
      <c r="C146" s="23" t="s">
        <v>93</v>
      </c>
      <c r="D146" s="23" t="s">
        <v>570</v>
      </c>
      <c r="E146" s="69" t="s">
        <v>27</v>
      </c>
      <c r="F146" s="23" t="s">
        <v>571</v>
      </c>
      <c r="G146" s="23" t="e" vm="20">
        <v>#VALUE!</v>
      </c>
      <c r="H146" s="23">
        <v>3103691602</v>
      </c>
      <c r="I146" s="70">
        <v>29424</v>
      </c>
      <c r="J146" s="23" t="s">
        <v>1059</v>
      </c>
      <c r="K146" s="23" t="s">
        <v>60</v>
      </c>
      <c r="L146" s="70">
        <v>40375</v>
      </c>
      <c r="M146" s="79">
        <v>1763800</v>
      </c>
      <c r="N146" s="23" t="s">
        <v>30</v>
      </c>
      <c r="O146" s="23" t="s">
        <v>31</v>
      </c>
      <c r="P146" s="23" t="s">
        <v>1126</v>
      </c>
      <c r="Q146" s="23" t="s">
        <v>722</v>
      </c>
      <c r="R146" s="23" t="s">
        <v>967</v>
      </c>
      <c r="S146" s="23" t="s">
        <v>64</v>
      </c>
      <c r="T146" s="70" t="s">
        <v>1054</v>
      </c>
      <c r="U146" s="23" t="s">
        <v>120</v>
      </c>
      <c r="V146" s="23">
        <v>6.96</v>
      </c>
      <c r="W146" s="84" t="s">
        <v>924</v>
      </c>
      <c r="X146" s="23"/>
      <c r="Y146" s="23" t="s">
        <v>1637</v>
      </c>
      <c r="Z146" s="23" t="s">
        <v>570</v>
      </c>
      <c r="AA146" s="94"/>
      <c r="AD146" s="87" t="str">
        <f t="shared" si="33"/>
        <v>CO0175</v>
      </c>
      <c r="AE146" s="23" t="str">
        <f t="shared" si="34"/>
        <v>CO_1624</v>
      </c>
      <c r="AF146" s="68">
        <f t="shared" si="35"/>
        <v>94469902</v>
      </c>
      <c r="AH146" s="71" t="s">
        <v>1638</v>
      </c>
      <c r="AI146" s="71" t="s">
        <v>1058</v>
      </c>
      <c r="AJ146" s="88">
        <f t="shared" ca="1" si="36"/>
        <v>44.56111111111111</v>
      </c>
      <c r="AL146" s="89" t="str">
        <f t="shared" si="37"/>
        <v>22</v>
      </c>
      <c r="AM146" s="71" t="str">
        <f t="shared" si="38"/>
        <v>07</v>
      </c>
      <c r="AN146" s="71" t="str">
        <f t="shared" si="39"/>
        <v>1980</v>
      </c>
    </row>
    <row r="147" spans="1:40" s="71" customFormat="1" ht="18" customHeight="1" x14ac:dyDescent="0.35">
      <c r="A147" s="79">
        <f t="shared" si="40"/>
        <v>143</v>
      </c>
      <c r="B147" s="68">
        <v>1114888948</v>
      </c>
      <c r="C147" s="23" t="s">
        <v>363</v>
      </c>
      <c r="D147" s="23" t="s">
        <v>1639</v>
      </c>
      <c r="E147" s="69" t="s">
        <v>66</v>
      </c>
      <c r="F147" s="23" t="s">
        <v>1640</v>
      </c>
      <c r="G147" s="23" t="e" vm="12">
        <v>#VALUE!</v>
      </c>
      <c r="H147" s="23">
        <v>3233219346</v>
      </c>
      <c r="I147" s="70">
        <v>33983</v>
      </c>
      <c r="J147" s="23" t="s">
        <v>1059</v>
      </c>
      <c r="K147" s="23" t="s">
        <v>60</v>
      </c>
      <c r="L147" s="70">
        <v>44431</v>
      </c>
      <c r="M147" s="79">
        <v>3916600</v>
      </c>
      <c r="N147" s="23" t="s">
        <v>168</v>
      </c>
      <c r="O147" s="23" t="s">
        <v>31</v>
      </c>
      <c r="P147" s="23" t="s">
        <v>101</v>
      </c>
      <c r="Q147" s="23" t="s">
        <v>685</v>
      </c>
      <c r="R147" s="23" t="s">
        <v>1641</v>
      </c>
      <c r="S147" s="23" t="s">
        <v>64</v>
      </c>
      <c r="T147" s="70" t="s">
        <v>1054</v>
      </c>
      <c r="U147" s="23" t="s">
        <v>120</v>
      </c>
      <c r="V147" s="23">
        <v>6.96</v>
      </c>
      <c r="W147" s="84" t="s">
        <v>924</v>
      </c>
      <c r="X147" s="23"/>
      <c r="Y147" s="23" t="s">
        <v>1642</v>
      </c>
      <c r="Z147" s="23" t="s">
        <v>1639</v>
      </c>
      <c r="AA147" s="94"/>
      <c r="AD147" s="87" t="str">
        <f t="shared" si="33"/>
        <v>CO0282</v>
      </c>
      <c r="AE147" s="23" t="str">
        <f t="shared" si="34"/>
        <v>CO_1624</v>
      </c>
      <c r="AF147" s="68">
        <f t="shared" si="35"/>
        <v>1114888948</v>
      </c>
      <c r="AH147" s="71" t="s">
        <v>1643</v>
      </c>
      <c r="AI147" s="71" t="s">
        <v>1058</v>
      </c>
      <c r="AJ147" s="88">
        <f t="shared" ca="1" si="36"/>
        <v>32.083333333333336</v>
      </c>
      <c r="AL147" s="89" t="str">
        <f t="shared" si="37"/>
        <v>14</v>
      </c>
      <c r="AM147" s="71" t="str">
        <f t="shared" si="38"/>
        <v>01</v>
      </c>
      <c r="AN147" s="71" t="str">
        <f t="shared" si="39"/>
        <v>1993</v>
      </c>
    </row>
    <row r="148" spans="1:40" s="71" customFormat="1" ht="18" customHeight="1" x14ac:dyDescent="0.35">
      <c r="A148" s="79">
        <f t="shared" si="40"/>
        <v>144</v>
      </c>
      <c r="B148" s="68">
        <v>77178367</v>
      </c>
      <c r="C148" s="23" t="s">
        <v>194</v>
      </c>
      <c r="D148" s="23" t="s">
        <v>574</v>
      </c>
      <c r="E148" s="69" t="s">
        <v>27</v>
      </c>
      <c r="F148" s="23" t="s">
        <v>575</v>
      </c>
      <c r="G148" s="23" t="e" vm="18">
        <v>#VALUE!</v>
      </c>
      <c r="H148" s="23">
        <v>3135129566</v>
      </c>
      <c r="I148" s="70">
        <v>28080</v>
      </c>
      <c r="J148" s="23" t="s">
        <v>1076</v>
      </c>
      <c r="K148" s="23" t="s">
        <v>118</v>
      </c>
      <c r="L148" s="70">
        <v>40326</v>
      </c>
      <c r="M148" s="79">
        <v>9946700</v>
      </c>
      <c r="N148" s="23" t="s">
        <v>49</v>
      </c>
      <c r="O148" s="23" t="s">
        <v>62</v>
      </c>
      <c r="P148" s="23" t="s">
        <v>292</v>
      </c>
      <c r="Q148" s="23" t="s">
        <v>1052</v>
      </c>
      <c r="R148" s="23" t="s">
        <v>1644</v>
      </c>
      <c r="S148" s="23" t="s">
        <v>77</v>
      </c>
      <c r="T148" s="70" t="s">
        <v>1054</v>
      </c>
      <c r="U148" s="23" t="s">
        <v>120</v>
      </c>
      <c r="V148" s="23">
        <v>6.96</v>
      </c>
      <c r="W148" s="84" t="s">
        <v>924</v>
      </c>
      <c r="X148" s="23"/>
      <c r="Y148" s="23" t="s">
        <v>1645</v>
      </c>
      <c r="Z148" s="23" t="s">
        <v>574</v>
      </c>
      <c r="AA148" s="94"/>
      <c r="AD148" s="87" t="str">
        <f t="shared" si="33"/>
        <v>CO0177</v>
      </c>
      <c r="AE148" s="23" t="str">
        <f t="shared" si="34"/>
        <v>CO_1618</v>
      </c>
      <c r="AF148" s="68">
        <f t="shared" si="35"/>
        <v>77178367</v>
      </c>
      <c r="AH148" s="71" t="s">
        <v>1646</v>
      </c>
      <c r="AI148" s="71" t="s">
        <v>1062</v>
      </c>
      <c r="AJ148" s="88">
        <f t="shared" ca="1" si="36"/>
        <v>48.244444444444447</v>
      </c>
      <c r="AL148" s="89" t="str">
        <f t="shared" si="37"/>
        <v>16</v>
      </c>
      <c r="AM148" s="71" t="str">
        <f t="shared" si="38"/>
        <v>11</v>
      </c>
      <c r="AN148" s="71" t="str">
        <f t="shared" si="39"/>
        <v>1976</v>
      </c>
    </row>
    <row r="149" spans="1:40" s="71" customFormat="1" ht="18" customHeight="1" x14ac:dyDescent="0.35">
      <c r="A149" s="79">
        <f t="shared" si="40"/>
        <v>145</v>
      </c>
      <c r="B149" s="68">
        <v>1063283533</v>
      </c>
      <c r="C149" s="23" t="s">
        <v>477</v>
      </c>
      <c r="D149" s="23" t="s">
        <v>578</v>
      </c>
      <c r="E149" s="69" t="s">
        <v>27</v>
      </c>
      <c r="F149" s="23" t="s">
        <v>579</v>
      </c>
      <c r="G149" s="23" t="e" vm="7">
        <v>#VALUE!</v>
      </c>
      <c r="H149" s="23">
        <v>3187692818</v>
      </c>
      <c r="I149" s="70">
        <v>32286</v>
      </c>
      <c r="J149" s="23" t="s">
        <v>1051</v>
      </c>
      <c r="K149" s="23" t="s">
        <v>29</v>
      </c>
      <c r="L149" s="70">
        <v>42065</v>
      </c>
      <c r="M149" s="79">
        <v>3234700</v>
      </c>
      <c r="N149" s="23" t="s">
        <v>30</v>
      </c>
      <c r="O149" s="23" t="s">
        <v>100</v>
      </c>
      <c r="P149" s="23" t="s">
        <v>105</v>
      </c>
      <c r="Q149" s="23" t="s">
        <v>685</v>
      </c>
      <c r="R149" s="23" t="s">
        <v>977</v>
      </c>
      <c r="S149" s="23" t="s">
        <v>77</v>
      </c>
      <c r="T149" s="70" t="s">
        <v>1054</v>
      </c>
      <c r="U149" s="23" t="s">
        <v>35</v>
      </c>
      <c r="V149" s="23">
        <v>6.96</v>
      </c>
      <c r="W149" s="84" t="s">
        <v>1055</v>
      </c>
      <c r="X149" s="23"/>
      <c r="Y149" s="23" t="s">
        <v>1647</v>
      </c>
      <c r="Z149" s="23" t="s">
        <v>578</v>
      </c>
      <c r="AA149" s="94" t="e">
        <f>+VLOOKUP(B149,[1]Reporte_Empleados!$A:$I,12,0)</f>
        <v>#REF!</v>
      </c>
      <c r="AD149" s="87" t="str">
        <f t="shared" si="33"/>
        <v>CO0181</v>
      </c>
      <c r="AE149" s="23" t="str">
        <f t="shared" si="34"/>
        <v>CO_1634</v>
      </c>
      <c r="AF149" s="68">
        <f t="shared" si="35"/>
        <v>1063283533</v>
      </c>
      <c r="AH149" s="71" t="s">
        <v>1648</v>
      </c>
      <c r="AI149" s="71" t="s">
        <v>1097</v>
      </c>
      <c r="AJ149" s="88">
        <f t="shared" ca="1" si="36"/>
        <v>36.725000000000001</v>
      </c>
      <c r="AL149" s="89" t="str">
        <f t="shared" si="37"/>
        <v>23</v>
      </c>
      <c r="AM149" s="71" t="str">
        <f t="shared" si="38"/>
        <v>05</v>
      </c>
      <c r="AN149" s="71" t="str">
        <f t="shared" si="39"/>
        <v>1988</v>
      </c>
    </row>
    <row r="150" spans="1:40" s="71" customFormat="1" ht="18" customHeight="1" x14ac:dyDescent="0.35">
      <c r="A150" s="79">
        <f t="shared" si="40"/>
        <v>146</v>
      </c>
      <c r="B150" s="68">
        <v>1062811236</v>
      </c>
      <c r="C150" s="23" t="s">
        <v>222</v>
      </c>
      <c r="D150" s="23" t="s">
        <v>589</v>
      </c>
      <c r="E150" s="69" t="s">
        <v>27</v>
      </c>
      <c r="F150" s="23" t="s">
        <v>981</v>
      </c>
      <c r="G150" s="23" t="e" vm="30">
        <v>#VALUE!</v>
      </c>
      <c r="H150" s="23">
        <v>3173781962</v>
      </c>
      <c r="I150" s="70">
        <v>34396</v>
      </c>
      <c r="J150" s="23" t="s">
        <v>1051</v>
      </c>
      <c r="K150" s="23" t="s">
        <v>29</v>
      </c>
      <c r="L150" s="70">
        <v>43395</v>
      </c>
      <c r="M150" s="79">
        <v>2619500</v>
      </c>
      <c r="N150" s="23" t="s">
        <v>30</v>
      </c>
      <c r="O150" s="23" t="s">
        <v>31</v>
      </c>
      <c r="P150" s="23" t="s">
        <v>125</v>
      </c>
      <c r="Q150" s="23" t="s">
        <v>1052</v>
      </c>
      <c r="R150" s="23" t="s">
        <v>1649</v>
      </c>
      <c r="S150" s="23" t="s">
        <v>77</v>
      </c>
      <c r="T150" s="70" t="s">
        <v>1054</v>
      </c>
      <c r="U150" s="23" t="s">
        <v>35</v>
      </c>
      <c r="V150" s="23">
        <v>6.96</v>
      </c>
      <c r="W150" s="84" t="s">
        <v>1055</v>
      </c>
      <c r="X150" s="23"/>
      <c r="Y150" s="23" t="s">
        <v>1650</v>
      </c>
      <c r="Z150" s="23" t="s">
        <v>589</v>
      </c>
      <c r="AA150" s="94" t="e">
        <f>+VLOOKUP(B150,[1]Reporte_Empleados!$A:$I,12,0)</f>
        <v>#REF!</v>
      </c>
      <c r="AD150" s="87" t="str">
        <f t="shared" si="33"/>
        <v>CO0184</v>
      </c>
      <c r="AE150" s="23" t="str">
        <f t="shared" si="34"/>
        <v>CO_1634</v>
      </c>
      <c r="AF150" s="68">
        <f t="shared" si="35"/>
        <v>1062811236</v>
      </c>
      <c r="AH150" s="71" t="s">
        <v>1651</v>
      </c>
      <c r="AI150" s="71" t="s">
        <v>1097</v>
      </c>
      <c r="AJ150" s="88">
        <f t="shared" ca="1" si="36"/>
        <v>30.947222222222223</v>
      </c>
      <c r="AL150" s="89" t="str">
        <f t="shared" si="37"/>
        <v>03</v>
      </c>
      <c r="AM150" s="71" t="str">
        <f t="shared" si="38"/>
        <v>03</v>
      </c>
      <c r="AN150" s="71" t="str">
        <f t="shared" si="39"/>
        <v>1994</v>
      </c>
    </row>
    <row r="151" spans="1:40" s="71" customFormat="1" ht="18" customHeight="1" x14ac:dyDescent="0.35">
      <c r="A151" s="79">
        <f t="shared" si="40"/>
        <v>147</v>
      </c>
      <c r="B151" s="68">
        <v>1065833171</v>
      </c>
      <c r="C151" s="23" t="s">
        <v>74</v>
      </c>
      <c r="D151" s="23" t="s">
        <v>983</v>
      </c>
      <c r="E151" s="69" t="s">
        <v>27</v>
      </c>
      <c r="F151" s="23" t="s">
        <v>1652</v>
      </c>
      <c r="G151" s="23" t="e" vm="4">
        <v>#VALUE!</v>
      </c>
      <c r="H151" s="23">
        <v>5882248</v>
      </c>
      <c r="I151" s="70">
        <v>35580</v>
      </c>
      <c r="J151" s="23" t="s">
        <v>1051</v>
      </c>
      <c r="K151" s="23" t="s">
        <v>29</v>
      </c>
      <c r="L151" s="70">
        <v>43620</v>
      </c>
      <c r="M151" s="79">
        <v>2619500</v>
      </c>
      <c r="N151" s="23" t="s">
        <v>49</v>
      </c>
      <c r="O151" s="23" t="s">
        <v>31</v>
      </c>
      <c r="P151" s="23" t="s">
        <v>125</v>
      </c>
      <c r="Q151" s="23" t="s">
        <v>1052</v>
      </c>
      <c r="R151" s="23" t="s">
        <v>1653</v>
      </c>
      <c r="S151" s="23" t="s">
        <v>77</v>
      </c>
      <c r="T151" s="70" t="s">
        <v>1054</v>
      </c>
      <c r="U151" s="23" t="s">
        <v>35</v>
      </c>
      <c r="V151" s="23">
        <v>6.96</v>
      </c>
      <c r="W151" s="84" t="s">
        <v>1055</v>
      </c>
      <c r="X151" s="23"/>
      <c r="Y151" s="23" t="s">
        <v>1654</v>
      </c>
      <c r="Z151" s="23" t="s">
        <v>983</v>
      </c>
      <c r="AA151" s="94" t="e">
        <f>+VLOOKUP(B151,[1]Reporte_Empleados!$A:$I,12,0)</f>
        <v>#REF!</v>
      </c>
      <c r="AD151" s="87" t="str">
        <f t="shared" si="33"/>
        <v>CO0185</v>
      </c>
      <c r="AE151" s="23" t="str">
        <f t="shared" si="34"/>
        <v>CO_1634</v>
      </c>
      <c r="AF151" s="68">
        <f t="shared" si="35"/>
        <v>1065833171</v>
      </c>
      <c r="AH151" s="71" t="s">
        <v>1655</v>
      </c>
      <c r="AI151" s="71" t="s">
        <v>1062</v>
      </c>
      <c r="AJ151" s="88">
        <f t="shared" ca="1" si="36"/>
        <v>27.705555555555556</v>
      </c>
      <c r="AL151" s="89" t="str">
        <f t="shared" si="37"/>
        <v>30</v>
      </c>
      <c r="AM151" s="71" t="str">
        <f t="shared" si="38"/>
        <v>05</v>
      </c>
      <c r="AN151" s="71" t="str">
        <f t="shared" si="39"/>
        <v>1997</v>
      </c>
    </row>
    <row r="152" spans="1:40" s="71" customFormat="1" ht="18" customHeight="1" x14ac:dyDescent="0.35">
      <c r="A152" s="79">
        <f t="shared" si="40"/>
        <v>148</v>
      </c>
      <c r="B152" s="68">
        <v>1010240625</v>
      </c>
      <c r="C152" s="23" t="s">
        <v>79</v>
      </c>
      <c r="D152" s="23" t="s">
        <v>1656</v>
      </c>
      <c r="E152" s="69" t="s">
        <v>27</v>
      </c>
      <c r="F152" s="23" t="s">
        <v>1657</v>
      </c>
      <c r="G152" s="23" t="e" vm="25">
        <v>#VALUE!</v>
      </c>
      <c r="H152" s="23">
        <v>3016463655</v>
      </c>
      <c r="I152" s="70">
        <v>35975</v>
      </c>
      <c r="J152" s="23" t="s">
        <v>1658</v>
      </c>
      <c r="K152" s="23" t="s">
        <v>1659</v>
      </c>
      <c r="L152" s="70">
        <v>44979</v>
      </c>
      <c r="M152" s="79">
        <v>15000000</v>
      </c>
      <c r="N152" s="23" t="s">
        <v>49</v>
      </c>
      <c r="O152" s="23" t="s">
        <v>62</v>
      </c>
      <c r="P152" s="23" t="s">
        <v>1660</v>
      </c>
      <c r="Q152" s="23" t="s">
        <v>685</v>
      </c>
      <c r="R152" s="23" t="s">
        <v>1661</v>
      </c>
      <c r="S152" s="23" t="s">
        <v>1379</v>
      </c>
      <c r="T152" s="70" t="s">
        <v>1054</v>
      </c>
      <c r="U152" s="23" t="s">
        <v>35</v>
      </c>
      <c r="V152" s="23">
        <v>6.96</v>
      </c>
      <c r="W152" s="84" t="s">
        <v>924</v>
      </c>
      <c r="X152" s="23"/>
      <c r="Y152" s="23" t="s">
        <v>1662</v>
      </c>
      <c r="Z152" s="23" t="s">
        <v>1656</v>
      </c>
      <c r="AA152" s="94"/>
      <c r="AD152" s="87" t="str">
        <f t="shared" si="33"/>
        <v>CO0351</v>
      </c>
      <c r="AE152" s="23" t="str">
        <f t="shared" si="34"/>
        <v>CO_1689</v>
      </c>
      <c r="AF152" s="68">
        <f t="shared" si="35"/>
        <v>1010240625</v>
      </c>
      <c r="AH152" s="71" t="s">
        <v>1663</v>
      </c>
      <c r="AI152" s="71" t="s">
        <v>1058</v>
      </c>
      <c r="AJ152" s="88">
        <f t="shared" ca="1" si="36"/>
        <v>26.625</v>
      </c>
      <c r="AL152" s="89" t="str">
        <f t="shared" si="37"/>
        <v>29</v>
      </c>
      <c r="AM152" s="71" t="str">
        <f t="shared" si="38"/>
        <v>06</v>
      </c>
      <c r="AN152" s="71" t="str">
        <f t="shared" si="39"/>
        <v>1998</v>
      </c>
    </row>
    <row r="153" spans="1:40" s="71" customFormat="1" ht="18" customHeight="1" x14ac:dyDescent="0.35">
      <c r="A153" s="79">
        <f t="shared" si="40"/>
        <v>149</v>
      </c>
      <c r="B153" s="68">
        <v>1082241607</v>
      </c>
      <c r="C153" s="23" t="s">
        <v>606</v>
      </c>
      <c r="D153" s="23" t="s">
        <v>607</v>
      </c>
      <c r="E153" s="69" t="s">
        <v>27</v>
      </c>
      <c r="F153" s="23" t="s">
        <v>1664</v>
      </c>
      <c r="G153" s="23" t="e" vm="3">
        <v>#VALUE!</v>
      </c>
      <c r="H153" s="23">
        <v>3166639834</v>
      </c>
      <c r="I153" s="70">
        <v>31509</v>
      </c>
      <c r="J153" s="23" t="s">
        <v>1051</v>
      </c>
      <c r="K153" s="23" t="s">
        <v>29</v>
      </c>
      <c r="L153" s="70">
        <v>43360</v>
      </c>
      <c r="M153" s="79">
        <v>1741000</v>
      </c>
      <c r="N153" s="23" t="s">
        <v>30</v>
      </c>
      <c r="O153" s="23" t="s">
        <v>31</v>
      </c>
      <c r="P153" s="23" t="s">
        <v>225</v>
      </c>
      <c r="Q153" s="23" t="s">
        <v>1052</v>
      </c>
      <c r="R153" s="23" t="s">
        <v>1665</v>
      </c>
      <c r="S153" s="23" t="s">
        <v>51</v>
      </c>
      <c r="T153" s="70" t="s">
        <v>1054</v>
      </c>
      <c r="U153" s="23" t="s">
        <v>78</v>
      </c>
      <c r="V153" s="23">
        <v>6.96</v>
      </c>
      <c r="W153" s="84" t="s">
        <v>1055</v>
      </c>
      <c r="X153" s="23"/>
      <c r="Y153" s="23" t="s">
        <v>1666</v>
      </c>
      <c r="Z153" s="23" t="s">
        <v>607</v>
      </c>
      <c r="AA153" s="94" t="e">
        <f>+VLOOKUP(B153,[1]Reporte_Empleados!$A:$I,12,0)</f>
        <v>#REF!</v>
      </c>
      <c r="AD153" s="87" t="str">
        <f t="shared" si="33"/>
        <v>CO0193</v>
      </c>
      <c r="AE153" s="23" t="str">
        <f t="shared" si="34"/>
        <v>CO_1634</v>
      </c>
      <c r="AF153" s="68">
        <f t="shared" si="35"/>
        <v>1082241607</v>
      </c>
      <c r="AH153" s="71" t="s">
        <v>1667</v>
      </c>
      <c r="AI153" s="71" t="s">
        <v>1097</v>
      </c>
      <c r="AJ153" s="88">
        <f t="shared" ca="1" si="36"/>
        <v>38.852777777777774</v>
      </c>
      <c r="AL153" s="89" t="str">
        <f t="shared" si="37"/>
        <v>07</v>
      </c>
      <c r="AM153" s="71" t="str">
        <f t="shared" si="38"/>
        <v>04</v>
      </c>
      <c r="AN153" s="71" t="str">
        <f t="shared" si="39"/>
        <v>1986</v>
      </c>
    </row>
    <row r="154" spans="1:40" s="71" customFormat="1" ht="18" customHeight="1" x14ac:dyDescent="0.35">
      <c r="A154" s="79">
        <f t="shared" si="40"/>
        <v>150</v>
      </c>
      <c r="B154" s="68">
        <v>1048324757</v>
      </c>
      <c r="C154" s="23" t="s">
        <v>44</v>
      </c>
      <c r="D154" s="23" t="s">
        <v>1668</v>
      </c>
      <c r="E154" s="69" t="s">
        <v>27</v>
      </c>
      <c r="F154" s="23" t="s">
        <v>1669</v>
      </c>
      <c r="G154" s="23" t="e" vm="17">
        <v>#VALUE!</v>
      </c>
      <c r="H154" s="23">
        <v>3007683556</v>
      </c>
      <c r="I154" s="70">
        <v>35665</v>
      </c>
      <c r="J154" s="23" t="s">
        <v>1140</v>
      </c>
      <c r="K154" s="23" t="s">
        <v>48</v>
      </c>
      <c r="L154" s="70">
        <v>43832</v>
      </c>
      <c r="M154" s="79">
        <v>2600000</v>
      </c>
      <c r="N154" s="23" t="s">
        <v>69</v>
      </c>
      <c r="O154" s="23" t="s">
        <v>31</v>
      </c>
      <c r="P154" s="23" t="s">
        <v>406</v>
      </c>
      <c r="Q154" s="23" t="s">
        <v>685</v>
      </c>
      <c r="R154" s="23" t="s">
        <v>1003</v>
      </c>
      <c r="S154" s="23" t="s">
        <v>51</v>
      </c>
      <c r="T154" s="70" t="s">
        <v>1054</v>
      </c>
      <c r="U154" s="23" t="s">
        <v>78</v>
      </c>
      <c r="V154" s="23">
        <v>6.96</v>
      </c>
      <c r="W154" s="84" t="s">
        <v>924</v>
      </c>
      <c r="X154" s="23"/>
      <c r="Y154" s="23" t="s">
        <v>1670</v>
      </c>
      <c r="Z154" s="23" t="s">
        <v>1001</v>
      </c>
      <c r="AA154" s="94"/>
      <c r="AD154" s="87" t="str">
        <f t="shared" si="33"/>
        <v>CO0225</v>
      </c>
      <c r="AE154" s="23" t="str">
        <f t="shared" si="34"/>
        <v>CO_1692</v>
      </c>
      <c r="AF154" s="68">
        <f t="shared" si="35"/>
        <v>1048324757</v>
      </c>
      <c r="AH154" s="71" t="s">
        <v>1671</v>
      </c>
      <c r="AI154" s="71" t="s">
        <v>1058</v>
      </c>
      <c r="AJ154" s="88">
        <f t="shared" ca="1" si="36"/>
        <v>27.475000000000001</v>
      </c>
      <c r="AL154" s="89" t="str">
        <f t="shared" si="37"/>
        <v>23</v>
      </c>
      <c r="AM154" s="71" t="str">
        <f t="shared" si="38"/>
        <v>08</v>
      </c>
      <c r="AN154" s="71" t="str">
        <f t="shared" si="39"/>
        <v>1997</v>
      </c>
    </row>
    <row r="155" spans="1:40" s="71" customFormat="1" ht="18" customHeight="1" x14ac:dyDescent="0.35">
      <c r="A155" s="79">
        <f t="shared" si="40"/>
        <v>151</v>
      </c>
      <c r="B155" s="68">
        <v>1007413129</v>
      </c>
      <c r="C155" s="23" t="s">
        <v>52</v>
      </c>
      <c r="D155" s="23" t="s">
        <v>1672</v>
      </c>
      <c r="E155" s="69" t="s">
        <v>27</v>
      </c>
      <c r="F155" s="23" t="s">
        <v>1673</v>
      </c>
      <c r="G155" s="23" t="e" vm="3">
        <v>#VALUE!</v>
      </c>
      <c r="H155" s="23">
        <v>3122018244</v>
      </c>
      <c r="I155" s="70">
        <v>36464</v>
      </c>
      <c r="J155" s="23" t="s">
        <v>1157</v>
      </c>
      <c r="K155" s="23" t="s">
        <v>1158</v>
      </c>
      <c r="L155" s="70">
        <v>45261</v>
      </c>
      <c r="M155" s="79">
        <v>2841300</v>
      </c>
      <c r="N155" s="23" t="s">
        <v>49</v>
      </c>
      <c r="O155" s="23" t="s">
        <v>119</v>
      </c>
      <c r="P155" s="23" t="s">
        <v>698</v>
      </c>
      <c r="Q155" s="23" t="s">
        <v>1052</v>
      </c>
      <c r="R155" s="23" t="s">
        <v>1674</v>
      </c>
      <c r="S155" s="23" t="s">
        <v>51</v>
      </c>
      <c r="T155" s="70" t="s">
        <v>1054</v>
      </c>
      <c r="U155" s="23" t="s">
        <v>120</v>
      </c>
      <c r="V155" s="23">
        <v>6.96</v>
      </c>
      <c r="W155" s="84">
        <v>0</v>
      </c>
      <c r="X155" s="23"/>
      <c r="Y155" s="23" t="str">
        <f>+VLOOKUP(B155,[2]URNM2037!$B$4:$AQ$223,42,0)</f>
        <v>CO00000388</v>
      </c>
      <c r="Z155" s="23" t="s">
        <v>1672</v>
      </c>
      <c r="AA155" s="94"/>
      <c r="AD155" s="87" t="s">
        <v>1675</v>
      </c>
      <c r="AE155" s="23">
        <v>163505</v>
      </c>
      <c r="AF155" s="68">
        <v>1007413129</v>
      </c>
      <c r="AH155" s="71" t="s">
        <v>1676</v>
      </c>
      <c r="AI155" s="71" t="s">
        <v>1097</v>
      </c>
      <c r="AJ155" s="88">
        <f t="shared" ca="1" si="36"/>
        <v>25.288888888888888</v>
      </c>
      <c r="AL155" s="89" t="str">
        <f t="shared" si="37"/>
        <v>31</v>
      </c>
      <c r="AM155" s="71" t="str">
        <f t="shared" si="38"/>
        <v>10</v>
      </c>
      <c r="AN155" s="71" t="str">
        <f t="shared" si="39"/>
        <v>1999</v>
      </c>
    </row>
    <row r="156" spans="1:40" s="71" customFormat="1" ht="18" customHeight="1" x14ac:dyDescent="0.35">
      <c r="A156" s="79">
        <f t="shared" si="40"/>
        <v>152</v>
      </c>
      <c r="B156" s="68">
        <v>84091183</v>
      </c>
      <c r="C156" s="23" t="s">
        <v>102</v>
      </c>
      <c r="D156" s="23" t="s">
        <v>609</v>
      </c>
      <c r="E156" s="69" t="s">
        <v>27</v>
      </c>
      <c r="F156" s="23" t="s">
        <v>1677</v>
      </c>
      <c r="G156" s="23" t="e" vm="19">
        <v>#VALUE!</v>
      </c>
      <c r="H156" s="23">
        <v>3154388888</v>
      </c>
      <c r="I156" s="70">
        <v>30181</v>
      </c>
      <c r="J156" s="23" t="s">
        <v>1051</v>
      </c>
      <c r="K156" s="23" t="s">
        <v>29</v>
      </c>
      <c r="L156" s="70">
        <v>41655</v>
      </c>
      <c r="M156" s="79">
        <v>3234700</v>
      </c>
      <c r="N156" s="23" t="s">
        <v>30</v>
      </c>
      <c r="O156" s="23" t="s">
        <v>31</v>
      </c>
      <c r="P156" s="23" t="s">
        <v>105</v>
      </c>
      <c r="Q156" s="23" t="s">
        <v>685</v>
      </c>
      <c r="R156" s="23" t="s">
        <v>1004</v>
      </c>
      <c r="S156" s="23" t="s">
        <v>33</v>
      </c>
      <c r="T156" s="70" t="s">
        <v>1054</v>
      </c>
      <c r="U156" s="23" t="s">
        <v>35</v>
      </c>
      <c r="V156" s="23">
        <v>6.96</v>
      </c>
      <c r="W156" s="84" t="s">
        <v>1055</v>
      </c>
      <c r="X156" s="23"/>
      <c r="Y156" s="23" t="s">
        <v>1678</v>
      </c>
      <c r="Z156" s="23" t="s">
        <v>609</v>
      </c>
      <c r="AA156" s="94" t="e">
        <f>+VLOOKUP(B156,[1]Reporte_Empleados!$A:$I,12,0)</f>
        <v>#REF!</v>
      </c>
      <c r="AD156" s="87" t="str">
        <f t="shared" ref="AD156:AD183" si="41">+"CO"&amp;MID(Y156,7,4)</f>
        <v>CO0194</v>
      </c>
      <c r="AE156" s="23" t="str">
        <f t="shared" ref="AE156:AE183" si="42">+J156</f>
        <v>CO_1634</v>
      </c>
      <c r="AF156" s="68">
        <f t="shared" ref="AF156:AF183" si="43">+B156</f>
        <v>84091183</v>
      </c>
      <c r="AH156" s="71" t="s">
        <v>1679</v>
      </c>
      <c r="AI156" s="71" t="s">
        <v>1097</v>
      </c>
      <c r="AJ156" s="88">
        <f t="shared" ca="1" si="36"/>
        <v>42.488888888888887</v>
      </c>
      <c r="AL156" s="89" t="str">
        <f t="shared" si="37"/>
        <v>18</v>
      </c>
      <c r="AM156" s="71" t="str">
        <f t="shared" si="38"/>
        <v>08</v>
      </c>
      <c r="AN156" s="71" t="str">
        <f t="shared" si="39"/>
        <v>1982</v>
      </c>
    </row>
    <row r="157" spans="1:40" s="71" customFormat="1" ht="18" customHeight="1" x14ac:dyDescent="0.35">
      <c r="A157" s="79">
        <f t="shared" si="40"/>
        <v>153</v>
      </c>
      <c r="B157" s="68">
        <v>1143228894</v>
      </c>
      <c r="C157" s="23" t="s">
        <v>52</v>
      </c>
      <c r="D157" s="23" t="s">
        <v>614</v>
      </c>
      <c r="E157" s="69" t="s">
        <v>27</v>
      </c>
      <c r="F157" s="23" t="s">
        <v>1008</v>
      </c>
      <c r="G157" s="23" t="e" vm="30">
        <v>#VALUE!</v>
      </c>
      <c r="H157" s="23">
        <v>3113346159</v>
      </c>
      <c r="I157" s="70">
        <v>32785</v>
      </c>
      <c r="J157" s="23" t="s">
        <v>1051</v>
      </c>
      <c r="K157" s="23" t="s">
        <v>29</v>
      </c>
      <c r="L157" s="70">
        <v>43425</v>
      </c>
      <c r="M157" s="79">
        <v>2619500</v>
      </c>
      <c r="N157" s="23" t="s">
        <v>30</v>
      </c>
      <c r="O157" s="23" t="s">
        <v>31</v>
      </c>
      <c r="P157" s="23" t="s">
        <v>125</v>
      </c>
      <c r="Q157" s="23" t="s">
        <v>1052</v>
      </c>
      <c r="R157" s="23" t="s">
        <v>1680</v>
      </c>
      <c r="S157" s="23" t="s">
        <v>77</v>
      </c>
      <c r="T157" s="70" t="s">
        <v>1054</v>
      </c>
      <c r="U157" s="23" t="s">
        <v>35</v>
      </c>
      <c r="V157" s="23">
        <v>6.96</v>
      </c>
      <c r="W157" s="84" t="s">
        <v>1055</v>
      </c>
      <c r="X157" s="23"/>
      <c r="Y157" s="23" t="s">
        <v>1681</v>
      </c>
      <c r="Z157" s="23" t="s">
        <v>614</v>
      </c>
      <c r="AA157" s="94" t="e">
        <f>+VLOOKUP(B157,[1]Reporte_Empleados!$A:$I,12,0)</f>
        <v>#REF!</v>
      </c>
      <c r="AD157" s="87" t="str">
        <f t="shared" si="41"/>
        <v>CO0196</v>
      </c>
      <c r="AE157" s="23" t="str">
        <f t="shared" si="42"/>
        <v>CO_1634</v>
      </c>
      <c r="AF157" s="68">
        <f t="shared" si="43"/>
        <v>1143228894</v>
      </c>
      <c r="AH157" s="71" t="s">
        <v>1682</v>
      </c>
      <c r="AI157" s="71" t="s">
        <v>1097</v>
      </c>
      <c r="AJ157" s="88">
        <f t="shared" ca="1" si="36"/>
        <v>35.361111111111114</v>
      </c>
      <c r="AL157" s="89" t="str">
        <f t="shared" si="37"/>
        <v>04</v>
      </c>
      <c r="AM157" s="71" t="str">
        <f t="shared" si="38"/>
        <v>10</v>
      </c>
      <c r="AN157" s="71" t="str">
        <f t="shared" si="39"/>
        <v>1989</v>
      </c>
    </row>
    <row r="158" spans="1:40" s="71" customFormat="1" ht="18" customHeight="1" x14ac:dyDescent="0.35">
      <c r="A158" s="79">
        <f t="shared" si="40"/>
        <v>154</v>
      </c>
      <c r="B158" s="68">
        <v>1066000645</v>
      </c>
      <c r="C158" s="23" t="s">
        <v>185</v>
      </c>
      <c r="D158" s="23" t="s">
        <v>616</v>
      </c>
      <c r="E158" s="69" t="s">
        <v>27</v>
      </c>
      <c r="F158" s="23" t="s">
        <v>1683</v>
      </c>
      <c r="G158" s="23" t="e" vm="7">
        <v>#VALUE!</v>
      </c>
      <c r="H158" s="23">
        <v>3213107837</v>
      </c>
      <c r="I158" s="70">
        <v>35714</v>
      </c>
      <c r="J158" s="23" t="s">
        <v>1051</v>
      </c>
      <c r="K158" s="23" t="s">
        <v>29</v>
      </c>
      <c r="L158" s="70">
        <v>44279</v>
      </c>
      <c r="M158" s="79">
        <v>2140800</v>
      </c>
      <c r="N158" s="23" t="s">
        <v>30</v>
      </c>
      <c r="O158" s="23" t="s">
        <v>31</v>
      </c>
      <c r="P158" s="23" t="s">
        <v>88</v>
      </c>
      <c r="Q158" s="23" t="s">
        <v>685</v>
      </c>
      <c r="R158" s="23" t="s">
        <v>1684</v>
      </c>
      <c r="S158" s="23" t="s">
        <v>77</v>
      </c>
      <c r="T158" s="70" t="s">
        <v>1054</v>
      </c>
      <c r="U158" s="23" t="s">
        <v>35</v>
      </c>
      <c r="V158" s="23">
        <v>6.96</v>
      </c>
      <c r="W158" s="84" t="s">
        <v>1055</v>
      </c>
      <c r="X158" s="23"/>
      <c r="Y158" s="23" t="s">
        <v>1685</v>
      </c>
      <c r="Z158" s="23" t="s">
        <v>616</v>
      </c>
      <c r="AA158" s="94" t="e">
        <f>+VLOOKUP(B158,[1]Reporte_Empleados!$A:$I,12,0)</f>
        <v>#REF!</v>
      </c>
      <c r="AD158" s="87" t="str">
        <f t="shared" si="41"/>
        <v>CO0267</v>
      </c>
      <c r="AE158" s="23" t="str">
        <f t="shared" si="42"/>
        <v>CO_1634</v>
      </c>
      <c r="AF158" s="68">
        <f t="shared" si="43"/>
        <v>1066000645</v>
      </c>
      <c r="AH158" s="71" t="s">
        <v>1686</v>
      </c>
      <c r="AI158" s="71" t="s">
        <v>1097</v>
      </c>
      <c r="AJ158" s="88">
        <f t="shared" ca="1" si="36"/>
        <v>27.341666666666665</v>
      </c>
      <c r="AL158" s="89" t="str">
        <f t="shared" si="37"/>
        <v>11</v>
      </c>
      <c r="AM158" s="71" t="str">
        <f t="shared" si="38"/>
        <v>10</v>
      </c>
      <c r="AN158" s="71" t="str">
        <f t="shared" si="39"/>
        <v>1997</v>
      </c>
    </row>
    <row r="159" spans="1:40" s="71" customFormat="1" ht="18" customHeight="1" x14ac:dyDescent="0.35">
      <c r="A159" s="79">
        <f t="shared" si="40"/>
        <v>155</v>
      </c>
      <c r="B159" s="68">
        <v>79752570</v>
      </c>
      <c r="C159" s="23" t="s">
        <v>79</v>
      </c>
      <c r="D159" s="23" t="s">
        <v>619</v>
      </c>
      <c r="E159" s="69" t="s">
        <v>27</v>
      </c>
      <c r="F159" s="23" t="s">
        <v>1687</v>
      </c>
      <c r="G159" s="23" t="e" vm="19">
        <v>#VALUE!</v>
      </c>
      <c r="H159" s="23">
        <v>3143653680</v>
      </c>
      <c r="I159" s="70">
        <v>27198</v>
      </c>
      <c r="J159" s="23" t="s">
        <v>1688</v>
      </c>
      <c r="K159" s="23" t="s">
        <v>157</v>
      </c>
      <c r="L159" s="70">
        <v>41655</v>
      </c>
      <c r="M159" s="79">
        <v>2939700</v>
      </c>
      <c r="N159" s="23" t="s">
        <v>61</v>
      </c>
      <c r="O159" s="23" t="s">
        <v>31</v>
      </c>
      <c r="P159" s="23" t="s">
        <v>32</v>
      </c>
      <c r="Q159" s="23" t="s">
        <v>685</v>
      </c>
      <c r="R159" s="23" t="s">
        <v>1010</v>
      </c>
      <c r="S159" s="23" t="s">
        <v>33</v>
      </c>
      <c r="T159" s="70" t="s">
        <v>1054</v>
      </c>
      <c r="U159" s="23" t="s">
        <v>35</v>
      </c>
      <c r="V159" s="23">
        <v>6.96</v>
      </c>
      <c r="W159" s="84" t="s">
        <v>1055</v>
      </c>
      <c r="X159" s="23"/>
      <c r="Y159" s="23" t="s">
        <v>1689</v>
      </c>
      <c r="Z159" s="23" t="s">
        <v>619</v>
      </c>
      <c r="AA159" s="94" t="e">
        <f>+VLOOKUP(B159,[1]Reporte_Empleados!$A:$I,12,0)</f>
        <v>#REF!</v>
      </c>
      <c r="AD159" s="87" t="str">
        <f t="shared" si="41"/>
        <v>CO0197</v>
      </c>
      <c r="AE159" s="23" t="str">
        <f t="shared" si="42"/>
        <v>CO_1635</v>
      </c>
      <c r="AF159" s="68">
        <f t="shared" si="43"/>
        <v>79752570</v>
      </c>
      <c r="AH159" s="71" t="s">
        <v>1690</v>
      </c>
      <c r="AI159" s="71" t="s">
        <v>1062</v>
      </c>
      <c r="AJ159" s="88">
        <f t="shared" ca="1" si="36"/>
        <v>50.655555555555559</v>
      </c>
      <c r="AL159" s="89" t="str">
        <f t="shared" si="37"/>
        <v>18</v>
      </c>
      <c r="AM159" s="71" t="str">
        <f t="shared" si="38"/>
        <v>06</v>
      </c>
      <c r="AN159" s="71" t="str">
        <f t="shared" si="39"/>
        <v>1974</v>
      </c>
    </row>
    <row r="160" spans="1:40" s="71" customFormat="1" ht="18" customHeight="1" x14ac:dyDescent="0.35">
      <c r="A160" s="79">
        <f t="shared" si="40"/>
        <v>156</v>
      </c>
      <c r="B160" s="68">
        <v>77156839</v>
      </c>
      <c r="C160" s="23" t="s">
        <v>439</v>
      </c>
      <c r="D160" s="23" t="s">
        <v>621</v>
      </c>
      <c r="E160" s="69" t="s">
        <v>27</v>
      </c>
      <c r="F160" s="23" t="s">
        <v>1691</v>
      </c>
      <c r="G160" s="23" t="e" vm="34">
        <v>#VALUE!</v>
      </c>
      <c r="H160" s="23">
        <v>3103724607</v>
      </c>
      <c r="I160" s="70">
        <v>27046</v>
      </c>
      <c r="J160" s="23" t="s">
        <v>1051</v>
      </c>
      <c r="K160" s="23" t="s">
        <v>29</v>
      </c>
      <c r="L160" s="70">
        <v>40163</v>
      </c>
      <c r="M160" s="79">
        <v>3063200</v>
      </c>
      <c r="N160" s="23" t="s">
        <v>279</v>
      </c>
      <c r="O160" s="23" t="s">
        <v>100</v>
      </c>
      <c r="P160" s="23" t="s">
        <v>125</v>
      </c>
      <c r="Q160" s="23" t="s">
        <v>1052</v>
      </c>
      <c r="R160" s="23" t="s">
        <v>1692</v>
      </c>
      <c r="S160" s="23" t="s">
        <v>77</v>
      </c>
      <c r="T160" s="70" t="s">
        <v>1054</v>
      </c>
      <c r="U160" s="23" t="s">
        <v>78</v>
      </c>
      <c r="V160" s="23">
        <v>6.96</v>
      </c>
      <c r="W160" s="84" t="s">
        <v>1055</v>
      </c>
      <c r="X160" s="23"/>
      <c r="Y160" s="23" t="s">
        <v>1693</v>
      </c>
      <c r="Z160" s="23" t="s">
        <v>621</v>
      </c>
      <c r="AA160" s="94" t="e">
        <f>+VLOOKUP(B160,[1]Reporte_Empleados!$A:$I,12,0)</f>
        <v>#REF!</v>
      </c>
      <c r="AD160" s="87" t="str">
        <f t="shared" si="41"/>
        <v>CO0198</v>
      </c>
      <c r="AE160" s="23" t="str">
        <f t="shared" si="42"/>
        <v>CO_1634</v>
      </c>
      <c r="AF160" s="68">
        <f t="shared" si="43"/>
        <v>77156839</v>
      </c>
      <c r="AH160" s="71" t="s">
        <v>1694</v>
      </c>
      <c r="AI160" s="71" t="s">
        <v>1097</v>
      </c>
      <c r="AJ160" s="88">
        <f t="shared" ca="1" si="36"/>
        <v>51.075000000000003</v>
      </c>
      <c r="AL160" s="89" t="str">
        <f t="shared" si="37"/>
        <v>17</v>
      </c>
      <c r="AM160" s="71" t="str">
        <f t="shared" si="38"/>
        <v>01</v>
      </c>
      <c r="AN160" s="71" t="str">
        <f t="shared" si="39"/>
        <v>1974</v>
      </c>
    </row>
    <row r="161" spans="1:43" s="71" customFormat="1" ht="18" customHeight="1" x14ac:dyDescent="0.35">
      <c r="A161" s="79">
        <f t="shared" si="40"/>
        <v>157</v>
      </c>
      <c r="B161" s="68">
        <v>46384484</v>
      </c>
      <c r="C161" s="23" t="s">
        <v>144</v>
      </c>
      <c r="D161" s="23" t="s">
        <v>623</v>
      </c>
      <c r="E161" s="69" t="s">
        <v>66</v>
      </c>
      <c r="F161" s="23" t="s">
        <v>624</v>
      </c>
      <c r="G161" s="23" t="e" vm="5">
        <v>#VALUE!</v>
      </c>
      <c r="H161" s="23">
        <v>3175860348</v>
      </c>
      <c r="I161" s="70">
        <v>30423</v>
      </c>
      <c r="J161" s="23" t="s">
        <v>1051</v>
      </c>
      <c r="K161" s="23" t="s">
        <v>29</v>
      </c>
      <c r="L161" s="70">
        <v>41219</v>
      </c>
      <c r="M161" s="79">
        <v>7480300</v>
      </c>
      <c r="N161" s="23" t="s">
        <v>61</v>
      </c>
      <c r="O161" s="23" t="s">
        <v>62</v>
      </c>
      <c r="P161" s="23" t="s">
        <v>101</v>
      </c>
      <c r="Q161" s="23" t="s">
        <v>685</v>
      </c>
      <c r="R161" s="23" t="s">
        <v>1013</v>
      </c>
      <c r="S161" s="23" t="s">
        <v>33</v>
      </c>
      <c r="T161" s="70" t="s">
        <v>1054</v>
      </c>
      <c r="U161" s="23" t="s">
        <v>35</v>
      </c>
      <c r="V161" s="23">
        <v>6.96</v>
      </c>
      <c r="W161" s="84" t="s">
        <v>924</v>
      </c>
      <c r="X161" s="23"/>
      <c r="Y161" s="23" t="s">
        <v>1695</v>
      </c>
      <c r="Z161" s="23" t="s">
        <v>623</v>
      </c>
      <c r="AA161" s="94"/>
      <c r="AD161" s="87" t="str">
        <f t="shared" si="41"/>
        <v>CO0199</v>
      </c>
      <c r="AE161" s="23" t="str">
        <f t="shared" si="42"/>
        <v>CO_1634</v>
      </c>
      <c r="AF161" s="68">
        <f t="shared" si="43"/>
        <v>46384484</v>
      </c>
      <c r="AH161" s="71" t="s">
        <v>1696</v>
      </c>
      <c r="AI161" s="71" t="s">
        <v>1062</v>
      </c>
      <c r="AJ161" s="88">
        <f t="shared" ca="1" si="36"/>
        <v>41.825000000000003</v>
      </c>
      <c r="AL161" s="89" t="str">
        <f t="shared" si="37"/>
        <v>17</v>
      </c>
      <c r="AM161" s="71" t="str">
        <f t="shared" si="38"/>
        <v>04</v>
      </c>
      <c r="AN161" s="71" t="str">
        <f t="shared" si="39"/>
        <v>1983</v>
      </c>
    </row>
    <row r="162" spans="1:43" s="71" customFormat="1" ht="18" customHeight="1" x14ac:dyDescent="0.35">
      <c r="A162" s="79">
        <f t="shared" si="40"/>
        <v>158</v>
      </c>
      <c r="B162" s="68">
        <v>78698370</v>
      </c>
      <c r="C162" s="23" t="s">
        <v>625</v>
      </c>
      <c r="D162" s="23" t="s">
        <v>626</v>
      </c>
      <c r="E162" s="69" t="s">
        <v>27</v>
      </c>
      <c r="F162" s="23" t="s">
        <v>1697</v>
      </c>
      <c r="G162" s="23" t="e" vm="13">
        <v>#VALUE!</v>
      </c>
      <c r="H162" s="23">
        <v>3929617</v>
      </c>
      <c r="I162" s="70">
        <v>25035</v>
      </c>
      <c r="J162" s="23" t="s">
        <v>1088</v>
      </c>
      <c r="K162" s="23" t="s">
        <v>175</v>
      </c>
      <c r="L162" s="70">
        <v>40725</v>
      </c>
      <c r="M162" s="79">
        <v>8098800</v>
      </c>
      <c r="N162" s="23" t="s">
        <v>49</v>
      </c>
      <c r="O162" s="23" t="s">
        <v>62</v>
      </c>
      <c r="P162" s="23" t="s">
        <v>1698</v>
      </c>
      <c r="Q162" s="23" t="s">
        <v>685</v>
      </c>
      <c r="R162" s="23" t="s">
        <v>1014</v>
      </c>
      <c r="S162" s="23" t="s">
        <v>51</v>
      </c>
      <c r="T162" s="70" t="s">
        <v>1054</v>
      </c>
      <c r="U162" s="23" t="s">
        <v>120</v>
      </c>
      <c r="V162" s="23">
        <v>6.96</v>
      </c>
      <c r="W162" s="84" t="s">
        <v>924</v>
      </c>
      <c r="X162" s="23"/>
      <c r="Y162" s="23" t="s">
        <v>1699</v>
      </c>
      <c r="Z162" s="23" t="s">
        <v>626</v>
      </c>
      <c r="AA162" s="94"/>
      <c r="AD162" s="87" t="str">
        <f t="shared" si="41"/>
        <v>CO0200</v>
      </c>
      <c r="AE162" s="23" t="str">
        <f t="shared" si="42"/>
        <v>CO_1693</v>
      </c>
      <c r="AF162" s="68">
        <f t="shared" si="43"/>
        <v>78698370</v>
      </c>
      <c r="AH162" s="71" t="s">
        <v>1700</v>
      </c>
      <c r="AI162" s="71" t="s">
        <v>1062</v>
      </c>
      <c r="AJ162" s="88">
        <f t="shared" ca="1" si="36"/>
        <v>56.577777777777776</v>
      </c>
      <c r="AL162" s="89" t="str">
        <f t="shared" si="37"/>
        <v>16</v>
      </c>
      <c r="AM162" s="71" t="str">
        <f t="shared" si="38"/>
        <v>07</v>
      </c>
      <c r="AN162" s="71" t="str">
        <f t="shared" si="39"/>
        <v>1968</v>
      </c>
    </row>
    <row r="163" spans="1:43" s="72" customFormat="1" ht="18" customHeight="1" x14ac:dyDescent="0.35">
      <c r="A163" s="79">
        <f t="shared" si="40"/>
        <v>159</v>
      </c>
      <c r="B163" s="68">
        <v>84095827</v>
      </c>
      <c r="C163" s="23" t="s">
        <v>102</v>
      </c>
      <c r="D163" s="23" t="s">
        <v>629</v>
      </c>
      <c r="E163" s="69" t="s">
        <v>27</v>
      </c>
      <c r="F163" s="23" t="s">
        <v>1701</v>
      </c>
      <c r="G163" s="23" t="e" vm="5">
        <v>#VALUE!</v>
      </c>
      <c r="H163" s="23">
        <v>3107415099</v>
      </c>
      <c r="I163" s="70">
        <v>31205</v>
      </c>
      <c r="J163" s="23" t="s">
        <v>1076</v>
      </c>
      <c r="K163" s="23" t="s">
        <v>118</v>
      </c>
      <c r="L163" s="70">
        <v>44095</v>
      </c>
      <c r="M163" s="79">
        <v>2255600</v>
      </c>
      <c r="N163" s="23" t="s">
        <v>49</v>
      </c>
      <c r="O163" s="23" t="s">
        <v>31</v>
      </c>
      <c r="P163" s="23" t="s">
        <v>125</v>
      </c>
      <c r="Q163" s="23" t="s">
        <v>1052</v>
      </c>
      <c r="R163" s="23" t="s">
        <v>1702</v>
      </c>
      <c r="S163" s="23" t="s">
        <v>33</v>
      </c>
      <c r="T163" s="70" t="s">
        <v>1078</v>
      </c>
      <c r="U163" s="23" t="s">
        <v>35</v>
      </c>
      <c r="V163" s="23">
        <v>6.96</v>
      </c>
      <c r="W163" s="84" t="s">
        <v>924</v>
      </c>
      <c r="X163" s="23"/>
      <c r="Y163" s="23" t="s">
        <v>1703</v>
      </c>
      <c r="Z163" s="86" t="s">
        <v>629</v>
      </c>
      <c r="AA163" s="94"/>
      <c r="AB163" s="71"/>
      <c r="AC163" s="71"/>
      <c r="AD163" s="87" t="str">
        <f t="shared" si="41"/>
        <v>CO0201</v>
      </c>
      <c r="AE163" s="23" t="str">
        <f t="shared" si="42"/>
        <v>CO_1618</v>
      </c>
      <c r="AF163" s="68">
        <f t="shared" si="43"/>
        <v>84095827</v>
      </c>
      <c r="AG163" s="71"/>
      <c r="AH163" s="71" t="s">
        <v>1704</v>
      </c>
      <c r="AI163" s="72" t="s">
        <v>1062</v>
      </c>
      <c r="AJ163" s="88">
        <f t="shared" ca="1" si="36"/>
        <v>39.68611111111111</v>
      </c>
      <c r="AL163" s="89" t="str">
        <f t="shared" si="37"/>
        <v>07</v>
      </c>
      <c r="AM163" s="71" t="str">
        <f t="shared" si="38"/>
        <v>06</v>
      </c>
      <c r="AN163" s="71" t="str">
        <f t="shared" si="39"/>
        <v>1985</v>
      </c>
      <c r="AQ163" s="71"/>
    </row>
    <row r="164" spans="1:43" s="71" customFormat="1" ht="18" customHeight="1" x14ac:dyDescent="0.35">
      <c r="A164" s="79">
        <f t="shared" si="40"/>
        <v>160</v>
      </c>
      <c r="B164" s="68">
        <v>1067722468</v>
      </c>
      <c r="C164" s="23" t="s">
        <v>439</v>
      </c>
      <c r="D164" s="23" t="s">
        <v>633</v>
      </c>
      <c r="E164" s="69" t="s">
        <v>27</v>
      </c>
      <c r="F164" s="23" t="s">
        <v>1705</v>
      </c>
      <c r="G164" s="23" t="e" vm="34">
        <v>#VALUE!</v>
      </c>
      <c r="H164" s="23">
        <v>3202721508</v>
      </c>
      <c r="I164" s="70">
        <v>33774</v>
      </c>
      <c r="J164" s="23" t="s">
        <v>1541</v>
      </c>
      <c r="K164" s="23" t="s">
        <v>1542</v>
      </c>
      <c r="L164" s="70">
        <v>44474</v>
      </c>
      <c r="M164" s="79">
        <v>3460900</v>
      </c>
      <c r="N164" s="23" t="s">
        <v>49</v>
      </c>
      <c r="O164" s="23" t="s">
        <v>31</v>
      </c>
      <c r="P164" s="23" t="s">
        <v>82</v>
      </c>
      <c r="Q164" s="23" t="s">
        <v>1052</v>
      </c>
      <c r="R164" s="23" t="s">
        <v>1706</v>
      </c>
      <c r="S164" s="23" t="s">
        <v>77</v>
      </c>
      <c r="T164" s="70" t="s">
        <v>1054</v>
      </c>
      <c r="U164" s="23" t="s">
        <v>35</v>
      </c>
      <c r="V164" s="23">
        <v>6.96</v>
      </c>
      <c r="W164" s="84" t="s">
        <v>924</v>
      </c>
      <c r="X164" s="23"/>
      <c r="Y164" s="23" t="s">
        <v>1707</v>
      </c>
      <c r="Z164" s="23" t="s">
        <v>633</v>
      </c>
      <c r="AA164" s="94"/>
      <c r="AD164" s="87" t="str">
        <f t="shared" si="41"/>
        <v>CO0202</v>
      </c>
      <c r="AE164" s="23" t="str">
        <f t="shared" si="42"/>
        <v>CO_1678</v>
      </c>
      <c r="AF164" s="68">
        <f t="shared" si="43"/>
        <v>1067722468</v>
      </c>
      <c r="AH164" s="71" t="s">
        <v>1708</v>
      </c>
      <c r="AI164" s="71" t="s">
        <v>1097</v>
      </c>
      <c r="AJ164" s="88">
        <f t="shared" ca="1" si="36"/>
        <v>32.652777777777779</v>
      </c>
      <c r="AL164" s="89" t="str">
        <f t="shared" si="37"/>
        <v>19</v>
      </c>
      <c r="AM164" s="71" t="str">
        <f t="shared" si="38"/>
        <v>06</v>
      </c>
      <c r="AN164" s="71" t="str">
        <f t="shared" si="39"/>
        <v>1992</v>
      </c>
    </row>
    <row r="165" spans="1:43" s="71" customFormat="1" ht="18" customHeight="1" x14ac:dyDescent="0.35">
      <c r="A165" s="79">
        <f t="shared" si="40"/>
        <v>161</v>
      </c>
      <c r="B165" s="68">
        <v>84095707</v>
      </c>
      <c r="C165" s="23" t="s">
        <v>102</v>
      </c>
      <c r="D165" s="23" t="s">
        <v>635</v>
      </c>
      <c r="E165" s="69" t="s">
        <v>27</v>
      </c>
      <c r="F165" s="23" t="s">
        <v>1709</v>
      </c>
      <c r="G165" s="23" t="e" vm="35">
        <v>#VALUE!</v>
      </c>
      <c r="H165" s="23">
        <v>3014549641</v>
      </c>
      <c r="I165" s="70">
        <v>31088</v>
      </c>
      <c r="J165" s="23" t="s">
        <v>1076</v>
      </c>
      <c r="K165" s="23" t="s">
        <v>118</v>
      </c>
      <c r="L165" s="70">
        <v>44264</v>
      </c>
      <c r="M165" s="79">
        <v>3264200</v>
      </c>
      <c r="N165" s="23" t="s">
        <v>30</v>
      </c>
      <c r="O165" s="23" t="s">
        <v>62</v>
      </c>
      <c r="P165" s="23" t="s">
        <v>638</v>
      </c>
      <c r="Q165" s="23" t="s">
        <v>1052</v>
      </c>
      <c r="R165" s="23" t="s">
        <v>1710</v>
      </c>
      <c r="S165" s="23" t="s">
        <v>33</v>
      </c>
      <c r="T165" s="70" t="s">
        <v>1078</v>
      </c>
      <c r="U165" s="23" t="s">
        <v>35</v>
      </c>
      <c r="V165" s="23">
        <v>6.96</v>
      </c>
      <c r="W165" s="84" t="s">
        <v>924</v>
      </c>
      <c r="X165" s="23"/>
      <c r="Y165" s="23" t="s">
        <v>1711</v>
      </c>
      <c r="Z165" s="23" t="s">
        <v>635</v>
      </c>
      <c r="AA165" s="94"/>
      <c r="AD165" s="87" t="str">
        <f t="shared" si="41"/>
        <v>CO0203</v>
      </c>
      <c r="AE165" s="23" t="str">
        <f t="shared" si="42"/>
        <v>CO_1618</v>
      </c>
      <c r="AF165" s="68">
        <f t="shared" si="43"/>
        <v>84095707</v>
      </c>
      <c r="AH165" s="71" t="s">
        <v>1712</v>
      </c>
      <c r="AI165" s="71" t="s">
        <v>1097</v>
      </c>
      <c r="AJ165" s="88">
        <f t="shared" ref="AJ165:AJ193" ca="1" si="44">+DAYS360(I165,$AJ$4)/360</f>
        <v>40.011111111111113</v>
      </c>
      <c r="AL165" s="89" t="str">
        <f t="shared" ref="AL165:AL193" si="45">+TEXT(I165,"dd")</f>
        <v>10</v>
      </c>
      <c r="AM165" s="71" t="str">
        <f t="shared" ref="AM165:AM193" si="46">+TEXT(I165,"mm")</f>
        <v>02</v>
      </c>
      <c r="AN165" s="71" t="str">
        <f t="shared" ref="AN165:AN193" si="47">+TEXT(I165,"yyyy")</f>
        <v>1985</v>
      </c>
    </row>
    <row r="166" spans="1:43" s="71" customFormat="1" ht="18" customHeight="1" x14ac:dyDescent="0.35">
      <c r="A166" s="79">
        <f t="shared" si="40"/>
        <v>162</v>
      </c>
      <c r="B166" s="68">
        <v>1080015830</v>
      </c>
      <c r="C166" s="23" t="s">
        <v>1713</v>
      </c>
      <c r="D166" s="23" t="s">
        <v>1714</v>
      </c>
      <c r="E166" s="69" t="s">
        <v>27</v>
      </c>
      <c r="F166" s="23" t="s">
        <v>1715</v>
      </c>
      <c r="G166" s="23" t="e" vm="36">
        <v>#VALUE!</v>
      </c>
      <c r="H166" s="23">
        <v>3045955706</v>
      </c>
      <c r="I166" s="70">
        <v>33652</v>
      </c>
      <c r="J166" s="23" t="s">
        <v>1051</v>
      </c>
      <c r="K166" s="23" t="s">
        <v>1257</v>
      </c>
      <c r="L166" s="70">
        <v>44198</v>
      </c>
      <c r="M166" s="79">
        <v>1420700</v>
      </c>
      <c r="N166" s="23" t="s">
        <v>30</v>
      </c>
      <c r="O166" s="23" t="s">
        <v>100</v>
      </c>
      <c r="P166" s="23" t="s">
        <v>336</v>
      </c>
      <c r="Q166" s="23" t="s">
        <v>685</v>
      </c>
      <c r="R166" s="23" t="s">
        <v>1716</v>
      </c>
      <c r="S166" s="23" t="s">
        <v>129</v>
      </c>
      <c r="T166" s="70" t="s">
        <v>1054</v>
      </c>
      <c r="U166" s="23" t="s">
        <v>35</v>
      </c>
      <c r="V166" s="23">
        <v>6.96</v>
      </c>
      <c r="W166" s="84" t="s">
        <v>1055</v>
      </c>
      <c r="X166" s="23"/>
      <c r="Y166" s="23" t="s">
        <v>1717</v>
      </c>
      <c r="Z166" s="23" t="s">
        <v>1714</v>
      </c>
      <c r="AA166" s="94" t="e">
        <f>+VLOOKUP(B166,[1]Reporte_Empleados!$A:$I,12,0)</f>
        <v>#REF!</v>
      </c>
      <c r="AD166" s="87" t="str">
        <f t="shared" si="41"/>
        <v>CO0257</v>
      </c>
      <c r="AE166" s="23" t="str">
        <f t="shared" si="42"/>
        <v>CO_1634</v>
      </c>
      <c r="AF166" s="68">
        <f t="shared" si="43"/>
        <v>1080015830</v>
      </c>
      <c r="AH166" s="71" t="s">
        <v>1718</v>
      </c>
      <c r="AI166" s="71" t="s">
        <v>1062</v>
      </c>
      <c r="AJ166" s="88">
        <f t="shared" ca="1" si="44"/>
        <v>32.988888888888887</v>
      </c>
      <c r="AL166" s="89" t="str">
        <f t="shared" si="45"/>
        <v>18</v>
      </c>
      <c r="AM166" s="71" t="str">
        <f t="shared" si="46"/>
        <v>02</v>
      </c>
      <c r="AN166" s="71" t="str">
        <f t="shared" si="47"/>
        <v>1992</v>
      </c>
    </row>
    <row r="167" spans="1:43" s="71" customFormat="1" ht="18" customHeight="1" x14ac:dyDescent="0.35">
      <c r="A167" s="79">
        <f t="shared" si="40"/>
        <v>163</v>
      </c>
      <c r="B167" s="68">
        <v>1214746153</v>
      </c>
      <c r="C167" s="23" t="s">
        <v>384</v>
      </c>
      <c r="D167" s="23" t="s">
        <v>1719</v>
      </c>
      <c r="E167" s="69" t="s">
        <v>27</v>
      </c>
      <c r="F167" s="23" t="s">
        <v>1720</v>
      </c>
      <c r="G167" s="23" t="e" vm="37">
        <v>#VALUE!</v>
      </c>
      <c r="H167" s="23">
        <v>3134145716</v>
      </c>
      <c r="I167" s="70">
        <v>36239</v>
      </c>
      <c r="J167" s="23" t="s">
        <v>1119</v>
      </c>
      <c r="K167" s="23" t="s">
        <v>1120</v>
      </c>
      <c r="L167" s="70">
        <v>44531</v>
      </c>
      <c r="M167" s="79">
        <v>3278400</v>
      </c>
      <c r="N167" s="23" t="s">
        <v>69</v>
      </c>
      <c r="O167" s="23" t="s">
        <v>119</v>
      </c>
      <c r="P167" s="23" t="s">
        <v>698</v>
      </c>
      <c r="Q167" s="23" t="s">
        <v>685</v>
      </c>
      <c r="R167" s="23" t="s">
        <v>1721</v>
      </c>
      <c r="S167" s="23" t="s">
        <v>388</v>
      </c>
      <c r="T167" s="70" t="s">
        <v>1054</v>
      </c>
      <c r="U167" s="23" t="s">
        <v>120</v>
      </c>
      <c r="V167" s="23">
        <v>6.96</v>
      </c>
      <c r="W167" s="84" t="s">
        <v>924</v>
      </c>
      <c r="X167" s="23"/>
      <c r="Y167" s="23" t="s">
        <v>1722</v>
      </c>
      <c r="Z167" s="23" t="s">
        <v>1719</v>
      </c>
      <c r="AA167" s="94"/>
      <c r="AD167" s="87" t="str">
        <f t="shared" si="41"/>
        <v>CO0291</v>
      </c>
      <c r="AE167" s="23" t="str">
        <f t="shared" si="42"/>
        <v>CO_167602</v>
      </c>
      <c r="AF167" s="68">
        <f t="shared" si="43"/>
        <v>1214746153</v>
      </c>
      <c r="AH167" s="71" t="s">
        <v>1723</v>
      </c>
      <c r="AI167" s="71" t="s">
        <v>1097</v>
      </c>
      <c r="AJ167" s="88">
        <f t="shared" ca="1" si="44"/>
        <v>25.9</v>
      </c>
      <c r="AL167" s="89" t="str">
        <f t="shared" si="45"/>
        <v>20</v>
      </c>
      <c r="AM167" s="71" t="str">
        <f t="shared" si="46"/>
        <v>03</v>
      </c>
      <c r="AN167" s="71" t="str">
        <f t="shared" si="47"/>
        <v>1999</v>
      </c>
    </row>
    <row r="168" spans="1:43" s="71" customFormat="1" ht="18" customHeight="1" x14ac:dyDescent="0.35">
      <c r="A168" s="79">
        <f t="shared" si="40"/>
        <v>164</v>
      </c>
      <c r="B168" s="68">
        <v>55224219</v>
      </c>
      <c r="C168" s="23" t="s">
        <v>52</v>
      </c>
      <c r="D168" s="23" t="s">
        <v>642</v>
      </c>
      <c r="E168" s="69" t="s">
        <v>66</v>
      </c>
      <c r="F168" s="23" t="s">
        <v>1724</v>
      </c>
      <c r="G168" s="23" t="e" vm="3">
        <v>#VALUE!</v>
      </c>
      <c r="H168" s="23">
        <v>3621739</v>
      </c>
      <c r="I168" s="70">
        <v>30715</v>
      </c>
      <c r="J168" s="23" t="s">
        <v>1203</v>
      </c>
      <c r="K168" s="23" t="s">
        <v>68</v>
      </c>
      <c r="L168" s="70">
        <v>40787</v>
      </c>
      <c r="M168" s="79">
        <v>3500000</v>
      </c>
      <c r="N168" s="23" t="s">
        <v>69</v>
      </c>
      <c r="O168" s="23" t="s">
        <v>62</v>
      </c>
      <c r="P168" s="23" t="s">
        <v>1725</v>
      </c>
      <c r="Q168" s="23" t="s">
        <v>1052</v>
      </c>
      <c r="R168" s="23" t="s">
        <v>1726</v>
      </c>
      <c r="S168" s="23" t="s">
        <v>51</v>
      </c>
      <c r="T168" s="70" t="s">
        <v>1054</v>
      </c>
      <c r="U168" s="23" t="s">
        <v>78</v>
      </c>
      <c r="V168" s="23">
        <v>6.96</v>
      </c>
      <c r="W168" s="84" t="s">
        <v>924</v>
      </c>
      <c r="X168" s="23"/>
      <c r="Y168" s="23" t="s">
        <v>1727</v>
      </c>
      <c r="Z168" s="23" t="s">
        <v>642</v>
      </c>
      <c r="AA168" s="94"/>
      <c r="AD168" s="87" t="str">
        <f t="shared" si="41"/>
        <v>CO0207</v>
      </c>
      <c r="AE168" s="23" t="str">
        <f t="shared" si="42"/>
        <v>CO_1694</v>
      </c>
      <c r="AF168" s="68">
        <f t="shared" si="43"/>
        <v>55224219</v>
      </c>
      <c r="AH168" s="71" t="s">
        <v>1728</v>
      </c>
      <c r="AI168" s="71" t="s">
        <v>1097</v>
      </c>
      <c r="AJ168" s="88">
        <f t="shared" ca="1" si="44"/>
        <v>41.030555555555559</v>
      </c>
      <c r="AL168" s="89" t="str">
        <f t="shared" si="45"/>
        <v>03</v>
      </c>
      <c r="AM168" s="71" t="str">
        <f t="shared" si="46"/>
        <v>02</v>
      </c>
      <c r="AN168" s="71" t="str">
        <f t="shared" si="47"/>
        <v>1984</v>
      </c>
    </row>
    <row r="169" spans="1:43" s="71" customFormat="1" ht="18" customHeight="1" x14ac:dyDescent="0.35">
      <c r="A169" s="79">
        <f t="shared" si="40"/>
        <v>165</v>
      </c>
      <c r="B169" s="68">
        <v>1065817475</v>
      </c>
      <c r="C169" s="23" t="s">
        <v>74</v>
      </c>
      <c r="D169" s="23" t="s">
        <v>645</v>
      </c>
      <c r="E169" s="69" t="s">
        <v>27</v>
      </c>
      <c r="F169" s="23" t="s">
        <v>646</v>
      </c>
      <c r="G169" s="23" t="e" vm="4">
        <v>#VALUE!</v>
      </c>
      <c r="H169" s="23">
        <v>3006473204</v>
      </c>
      <c r="I169" s="70">
        <v>34926</v>
      </c>
      <c r="J169" s="23" t="s">
        <v>1051</v>
      </c>
      <c r="K169" s="23" t="s">
        <v>29</v>
      </c>
      <c r="L169" s="70">
        <v>43455</v>
      </c>
      <c r="M169" s="79">
        <v>2140800</v>
      </c>
      <c r="N169" s="23" t="s">
        <v>30</v>
      </c>
      <c r="O169" s="23" t="s">
        <v>31</v>
      </c>
      <c r="P169" s="23" t="s">
        <v>88</v>
      </c>
      <c r="Q169" s="23" t="s">
        <v>1052</v>
      </c>
      <c r="R169" s="23" t="s">
        <v>1729</v>
      </c>
      <c r="S169" s="23" t="s">
        <v>77</v>
      </c>
      <c r="T169" s="70" t="s">
        <v>1054</v>
      </c>
      <c r="U169" s="23" t="s">
        <v>35</v>
      </c>
      <c r="V169" s="23">
        <v>6.96</v>
      </c>
      <c r="W169" s="84" t="s">
        <v>1055</v>
      </c>
      <c r="X169" s="23"/>
      <c r="Y169" s="23" t="s">
        <v>1730</v>
      </c>
      <c r="Z169" s="23" t="s">
        <v>645</v>
      </c>
      <c r="AA169" s="94" t="e">
        <f>+VLOOKUP(B169,[1]Reporte_Empleados!$A:$I,12,0)</f>
        <v>#REF!</v>
      </c>
      <c r="AD169" s="87" t="str">
        <f t="shared" si="41"/>
        <v>CO0208</v>
      </c>
      <c r="AE169" s="23" t="str">
        <f t="shared" si="42"/>
        <v>CO_1634</v>
      </c>
      <c r="AF169" s="68">
        <f t="shared" si="43"/>
        <v>1065817475</v>
      </c>
      <c r="AH169" s="71" t="s">
        <v>1731</v>
      </c>
      <c r="AI169" s="71" t="s">
        <v>1058</v>
      </c>
      <c r="AJ169" s="88">
        <f t="shared" ca="1" si="44"/>
        <v>29.497222222222224</v>
      </c>
      <c r="AL169" s="89" t="str">
        <f t="shared" si="45"/>
        <v>15</v>
      </c>
      <c r="AM169" s="71" t="str">
        <f t="shared" si="46"/>
        <v>08</v>
      </c>
      <c r="AN169" s="71" t="str">
        <f t="shared" si="47"/>
        <v>1995</v>
      </c>
    </row>
    <row r="170" spans="1:43" s="71" customFormat="1" ht="18" customHeight="1" x14ac:dyDescent="0.35">
      <c r="A170" s="79">
        <f t="shared" si="40"/>
        <v>166</v>
      </c>
      <c r="B170" s="68">
        <v>1004279958</v>
      </c>
      <c r="C170" s="23" t="s">
        <v>130</v>
      </c>
      <c r="D170" s="23" t="s">
        <v>1732</v>
      </c>
      <c r="E170" s="69" t="s">
        <v>27</v>
      </c>
      <c r="F170" s="23" t="s">
        <v>1733</v>
      </c>
      <c r="G170" s="23" t="e" vm="3">
        <v>#VALUE!</v>
      </c>
      <c r="H170" s="23">
        <v>3104235708</v>
      </c>
      <c r="I170" s="70">
        <v>33363</v>
      </c>
      <c r="J170" s="23" t="s">
        <v>1065</v>
      </c>
      <c r="K170" s="23" t="s">
        <v>1066</v>
      </c>
      <c r="L170" s="70">
        <v>44256</v>
      </c>
      <c r="M170" s="79">
        <v>1571100</v>
      </c>
      <c r="N170" s="23" t="s">
        <v>641</v>
      </c>
      <c r="O170" s="23" t="s">
        <v>31</v>
      </c>
      <c r="P170" s="23" t="s">
        <v>204</v>
      </c>
      <c r="Q170" s="23" t="s">
        <v>1052</v>
      </c>
      <c r="R170" s="23" t="s">
        <v>1734</v>
      </c>
      <c r="S170" s="23" t="s">
        <v>51</v>
      </c>
      <c r="T170" s="70" t="s">
        <v>1054</v>
      </c>
      <c r="U170" s="23" t="s">
        <v>35</v>
      </c>
      <c r="V170" s="23">
        <v>6.96</v>
      </c>
      <c r="W170" s="84" t="s">
        <v>924</v>
      </c>
      <c r="X170" s="23"/>
      <c r="Y170" s="23" t="s">
        <v>1735</v>
      </c>
      <c r="Z170" s="23" t="s">
        <v>1732</v>
      </c>
      <c r="AA170" s="94"/>
      <c r="AD170" s="87" t="str">
        <f t="shared" si="41"/>
        <v>CO0265</v>
      </c>
      <c r="AE170" s="23" t="str">
        <f t="shared" si="42"/>
        <v>CO_1640</v>
      </c>
      <c r="AF170" s="68">
        <f t="shared" si="43"/>
        <v>1004279958</v>
      </c>
      <c r="AH170" s="90" t="s">
        <v>1736</v>
      </c>
      <c r="AI170" s="71" t="s">
        <v>1097</v>
      </c>
      <c r="AJ170" s="88">
        <f t="shared" ca="1" si="44"/>
        <v>33.774999999999999</v>
      </c>
      <c r="AL170" s="89" t="str">
        <f t="shared" si="45"/>
        <v>05</v>
      </c>
      <c r="AM170" s="71" t="str">
        <f t="shared" si="46"/>
        <v>05</v>
      </c>
      <c r="AN170" s="71" t="str">
        <f t="shared" si="47"/>
        <v>1991</v>
      </c>
    </row>
    <row r="171" spans="1:43" s="71" customFormat="1" ht="18" customHeight="1" x14ac:dyDescent="0.35">
      <c r="A171" s="79">
        <f t="shared" si="40"/>
        <v>167</v>
      </c>
      <c r="B171" s="68">
        <v>1143225701</v>
      </c>
      <c r="C171" s="23" t="s">
        <v>52</v>
      </c>
      <c r="D171" s="23" t="s">
        <v>650</v>
      </c>
      <c r="E171" s="69" t="s">
        <v>27</v>
      </c>
      <c r="F171" s="23" t="s">
        <v>1737</v>
      </c>
      <c r="G171" s="23" t="e" vm="3">
        <v>#VALUE!</v>
      </c>
      <c r="H171" s="23">
        <v>3116138273</v>
      </c>
      <c r="I171" s="70">
        <v>32600</v>
      </c>
      <c r="J171" s="23" t="s">
        <v>1203</v>
      </c>
      <c r="K171" s="23" t="s">
        <v>68</v>
      </c>
      <c r="L171" s="70">
        <v>42675</v>
      </c>
      <c r="M171" s="79">
        <v>14113000</v>
      </c>
      <c r="N171" s="23" t="s">
        <v>49</v>
      </c>
      <c r="O171" s="23" t="s">
        <v>62</v>
      </c>
      <c r="P171" s="23" t="s">
        <v>1738</v>
      </c>
      <c r="Q171" s="23" t="s">
        <v>1052</v>
      </c>
      <c r="R171" s="23" t="s">
        <v>1739</v>
      </c>
      <c r="S171" s="23" t="s">
        <v>51</v>
      </c>
      <c r="T171" s="70" t="s">
        <v>1054</v>
      </c>
      <c r="U171" s="23" t="s">
        <v>35</v>
      </c>
      <c r="V171" s="23">
        <v>6.96</v>
      </c>
      <c r="W171" s="84" t="s">
        <v>924</v>
      </c>
      <c r="X171" s="23"/>
      <c r="Y171" s="23" t="s">
        <v>1740</v>
      </c>
      <c r="Z171" s="23" t="s">
        <v>650</v>
      </c>
      <c r="AA171" s="94"/>
      <c r="AD171" s="87" t="str">
        <f t="shared" si="41"/>
        <v>CO0209</v>
      </c>
      <c r="AE171" s="23" t="str">
        <f t="shared" si="42"/>
        <v>CO_1694</v>
      </c>
      <c r="AF171" s="68">
        <f t="shared" si="43"/>
        <v>1143225701</v>
      </c>
      <c r="AH171" s="71" t="s">
        <v>1741</v>
      </c>
      <c r="AI171" s="71" t="s">
        <v>1062</v>
      </c>
      <c r="AJ171" s="88">
        <f t="shared" ca="1" si="44"/>
        <v>35.866666666666667</v>
      </c>
      <c r="AL171" s="89" t="str">
        <f t="shared" si="45"/>
        <v>02</v>
      </c>
      <c r="AM171" s="71" t="str">
        <f t="shared" si="46"/>
        <v>04</v>
      </c>
      <c r="AN171" s="71" t="str">
        <f t="shared" si="47"/>
        <v>1989</v>
      </c>
    </row>
    <row r="172" spans="1:43" s="71" customFormat="1" ht="18" customHeight="1" x14ac:dyDescent="0.35">
      <c r="A172" s="79">
        <f t="shared" si="40"/>
        <v>168</v>
      </c>
      <c r="B172" s="68">
        <v>1140820076</v>
      </c>
      <c r="C172" s="23" t="s">
        <v>52</v>
      </c>
      <c r="D172" s="23" t="s">
        <v>652</v>
      </c>
      <c r="E172" s="69" t="s">
        <v>27</v>
      </c>
      <c r="F172" s="23" t="s">
        <v>1026</v>
      </c>
      <c r="G172" s="23" t="e" vm="11">
        <v>#VALUE!</v>
      </c>
      <c r="H172" s="23">
        <v>3166471148</v>
      </c>
      <c r="I172" s="70">
        <v>32404</v>
      </c>
      <c r="J172" s="23" t="s">
        <v>1051</v>
      </c>
      <c r="K172" s="23" t="s">
        <v>29</v>
      </c>
      <c r="L172" s="70">
        <v>43252</v>
      </c>
      <c r="M172" s="79">
        <v>6660700</v>
      </c>
      <c r="N172" s="23" t="s">
        <v>49</v>
      </c>
      <c r="O172" s="23" t="s">
        <v>62</v>
      </c>
      <c r="P172" s="23" t="s">
        <v>82</v>
      </c>
      <c r="Q172" s="23" t="s">
        <v>685</v>
      </c>
      <c r="R172" s="23" t="s">
        <v>1027</v>
      </c>
      <c r="S172" s="23" t="s">
        <v>129</v>
      </c>
      <c r="T172" s="70" t="s">
        <v>1054</v>
      </c>
      <c r="U172" s="23" t="s">
        <v>78</v>
      </c>
      <c r="V172" s="23">
        <v>6.96</v>
      </c>
      <c r="W172" s="84" t="s">
        <v>924</v>
      </c>
      <c r="X172" s="23"/>
      <c r="Y172" s="23" t="s">
        <v>1742</v>
      </c>
      <c r="Z172" s="23" t="s">
        <v>652</v>
      </c>
      <c r="AA172" s="94"/>
      <c r="AD172" s="87" t="str">
        <f t="shared" si="41"/>
        <v>CO0210</v>
      </c>
      <c r="AE172" s="23" t="str">
        <f t="shared" si="42"/>
        <v>CO_1634</v>
      </c>
      <c r="AF172" s="68">
        <f t="shared" si="43"/>
        <v>1140820076</v>
      </c>
      <c r="AH172" s="71" t="s">
        <v>1743</v>
      </c>
      <c r="AI172" s="71" t="s">
        <v>1062</v>
      </c>
      <c r="AJ172" s="88">
        <f t="shared" ca="1" si="44"/>
        <v>36.405555555555559</v>
      </c>
      <c r="AL172" s="89" t="str">
        <f t="shared" si="45"/>
        <v>18</v>
      </c>
      <c r="AM172" s="71" t="str">
        <f t="shared" si="46"/>
        <v>09</v>
      </c>
      <c r="AN172" s="71" t="str">
        <f t="shared" si="47"/>
        <v>1988</v>
      </c>
    </row>
    <row r="173" spans="1:43" s="71" customFormat="1" ht="18" customHeight="1" x14ac:dyDescent="0.35">
      <c r="A173" s="79">
        <f t="shared" si="40"/>
        <v>169</v>
      </c>
      <c r="B173" s="68">
        <v>1193292865</v>
      </c>
      <c r="C173" s="23" t="s">
        <v>52</v>
      </c>
      <c r="D173" s="23" t="s">
        <v>1744</v>
      </c>
      <c r="E173" s="69" t="s">
        <v>27</v>
      </c>
      <c r="F173" s="23" t="s">
        <v>1745</v>
      </c>
      <c r="G173" s="23" t="e" vm="13">
        <v>#VALUE!</v>
      </c>
      <c r="H173" s="23">
        <v>3007836379</v>
      </c>
      <c r="I173" s="70">
        <v>36631</v>
      </c>
      <c r="J173" s="23" t="s">
        <v>1240</v>
      </c>
      <c r="K173" s="23" t="s">
        <v>1241</v>
      </c>
      <c r="L173" s="70">
        <v>45119</v>
      </c>
      <c r="M173" s="79">
        <v>2841300</v>
      </c>
      <c r="N173" s="23" t="s">
        <v>357</v>
      </c>
      <c r="O173" s="23" t="s">
        <v>62</v>
      </c>
      <c r="P173" s="23" t="s">
        <v>1242</v>
      </c>
      <c r="Q173" s="23" t="s">
        <v>685</v>
      </c>
      <c r="R173" s="23" t="s">
        <v>1746</v>
      </c>
      <c r="S173" s="23" t="s">
        <v>51</v>
      </c>
      <c r="T173" s="70" t="s">
        <v>1054</v>
      </c>
      <c r="U173" s="23" t="s">
        <v>35</v>
      </c>
      <c r="V173" s="23">
        <v>6.96</v>
      </c>
      <c r="W173" s="84" t="s">
        <v>924</v>
      </c>
      <c r="X173" s="23"/>
      <c r="Y173" s="23" t="s">
        <v>1747</v>
      </c>
      <c r="Z173" s="23" t="s">
        <v>1744</v>
      </c>
      <c r="AA173" s="94"/>
      <c r="AD173" s="87" t="str">
        <f t="shared" si="41"/>
        <v>CO0363</v>
      </c>
      <c r="AE173" s="23" t="str">
        <f t="shared" si="42"/>
        <v>CO_1699</v>
      </c>
      <c r="AF173" s="68">
        <f t="shared" si="43"/>
        <v>1193292865</v>
      </c>
      <c r="AH173" s="71" t="s">
        <v>1748</v>
      </c>
      <c r="AI173" s="71" t="s">
        <v>1058</v>
      </c>
      <c r="AJ173" s="88">
        <f t="shared" ca="1" si="44"/>
        <v>24.830555555555556</v>
      </c>
      <c r="AL173" s="89" t="str">
        <f t="shared" si="45"/>
        <v>15</v>
      </c>
      <c r="AM173" s="71" t="str">
        <f t="shared" si="46"/>
        <v>04</v>
      </c>
      <c r="AN173" s="71" t="str">
        <f t="shared" si="47"/>
        <v>2000</v>
      </c>
    </row>
    <row r="174" spans="1:43" s="71" customFormat="1" ht="18" customHeight="1" x14ac:dyDescent="0.35">
      <c r="A174" s="79">
        <f t="shared" si="40"/>
        <v>170</v>
      </c>
      <c r="B174" s="68">
        <v>1064109219</v>
      </c>
      <c r="C174" s="23" t="s">
        <v>114</v>
      </c>
      <c r="D174" s="23" t="s">
        <v>658</v>
      </c>
      <c r="E174" s="69" t="s">
        <v>27</v>
      </c>
      <c r="F174" s="23" t="s">
        <v>1749</v>
      </c>
      <c r="G174" s="23" t="e" vm="6">
        <v>#VALUE!</v>
      </c>
      <c r="H174" s="23">
        <v>3117196710</v>
      </c>
      <c r="I174" s="70">
        <v>32129</v>
      </c>
      <c r="J174" s="23" t="s">
        <v>1076</v>
      </c>
      <c r="K174" s="23" t="s">
        <v>118</v>
      </c>
      <c r="L174" s="70">
        <v>44523</v>
      </c>
      <c r="M174" s="79">
        <v>2255600</v>
      </c>
      <c r="N174" s="23" t="s">
        <v>30</v>
      </c>
      <c r="O174" s="23" t="s">
        <v>31</v>
      </c>
      <c r="P174" s="23" t="s">
        <v>125</v>
      </c>
      <c r="Q174" s="23" t="s">
        <v>1052</v>
      </c>
      <c r="R174" s="23" t="s">
        <v>1750</v>
      </c>
      <c r="S174" s="23" t="s">
        <v>77</v>
      </c>
      <c r="T174" s="70" t="s">
        <v>1078</v>
      </c>
      <c r="U174" s="23" t="s">
        <v>35</v>
      </c>
      <c r="V174" s="23">
        <v>6.96</v>
      </c>
      <c r="W174" s="84" t="s">
        <v>924</v>
      </c>
      <c r="X174" s="23"/>
      <c r="Y174" s="23" t="s">
        <v>1751</v>
      </c>
      <c r="Z174" s="23" t="s">
        <v>658</v>
      </c>
      <c r="AA174" s="94"/>
      <c r="AD174" s="87" t="str">
        <f t="shared" si="41"/>
        <v>CO0212</v>
      </c>
      <c r="AE174" s="23" t="str">
        <f t="shared" si="42"/>
        <v>CO_1618</v>
      </c>
      <c r="AF174" s="68">
        <f t="shared" si="43"/>
        <v>1064109219</v>
      </c>
      <c r="AH174" s="71" t="s">
        <v>1752</v>
      </c>
      <c r="AI174" s="71" t="s">
        <v>1062</v>
      </c>
      <c r="AJ174" s="88">
        <f t="shared" ca="1" si="44"/>
        <v>37.155555555555559</v>
      </c>
      <c r="AL174" s="89" t="str">
        <f t="shared" si="45"/>
        <v>18</v>
      </c>
      <c r="AM174" s="71" t="str">
        <f t="shared" si="46"/>
        <v>12</v>
      </c>
      <c r="AN174" s="71" t="str">
        <f t="shared" si="47"/>
        <v>1987</v>
      </c>
    </row>
    <row r="175" spans="1:43" s="71" customFormat="1" ht="18" customHeight="1" x14ac:dyDescent="0.35">
      <c r="A175" s="79">
        <f t="shared" si="40"/>
        <v>171</v>
      </c>
      <c r="B175" s="68">
        <v>15171905</v>
      </c>
      <c r="C175" s="23" t="s">
        <v>74</v>
      </c>
      <c r="D175" s="23" t="s">
        <v>660</v>
      </c>
      <c r="E175" s="69" t="s">
        <v>27</v>
      </c>
      <c r="F175" s="23" t="s">
        <v>661</v>
      </c>
      <c r="G175" s="23" t="e" vm="4">
        <v>#VALUE!</v>
      </c>
      <c r="H175" s="23">
        <v>3216913689</v>
      </c>
      <c r="I175" s="70">
        <v>29622</v>
      </c>
      <c r="J175" s="23" t="s">
        <v>1051</v>
      </c>
      <c r="K175" s="23" t="s">
        <v>29</v>
      </c>
      <c r="L175" s="70">
        <v>41671</v>
      </c>
      <c r="M175" s="79">
        <v>2619500</v>
      </c>
      <c r="N175" s="23" t="s">
        <v>30</v>
      </c>
      <c r="O175" s="23" t="s">
        <v>31</v>
      </c>
      <c r="P175" s="23" t="s">
        <v>125</v>
      </c>
      <c r="Q175" s="23" t="s">
        <v>1052</v>
      </c>
      <c r="R175" s="23" t="s">
        <v>1753</v>
      </c>
      <c r="S175" s="23" t="s">
        <v>77</v>
      </c>
      <c r="T175" s="70" t="s">
        <v>1054</v>
      </c>
      <c r="U175" s="23" t="s">
        <v>35</v>
      </c>
      <c r="V175" s="23">
        <v>6.96</v>
      </c>
      <c r="W175" s="84" t="s">
        <v>1055</v>
      </c>
      <c r="X175" s="23"/>
      <c r="Y175" s="23" t="s">
        <v>1754</v>
      </c>
      <c r="Z175" s="23" t="s">
        <v>660</v>
      </c>
      <c r="AA175" s="94" t="e">
        <f>+VLOOKUP(B175,[1]Reporte_Empleados!$A:$I,12,0)</f>
        <v>#REF!</v>
      </c>
      <c r="AD175" s="87" t="str">
        <f t="shared" si="41"/>
        <v>CO0213</v>
      </c>
      <c r="AE175" s="23" t="str">
        <f t="shared" si="42"/>
        <v>CO_1634</v>
      </c>
      <c r="AF175" s="68">
        <f t="shared" si="43"/>
        <v>15171905</v>
      </c>
      <c r="AH175" s="71" t="s">
        <v>1755</v>
      </c>
      <c r="AI175" s="71" t="s">
        <v>1097</v>
      </c>
      <c r="AJ175" s="88">
        <f t="shared" ca="1" si="44"/>
        <v>44.024999999999999</v>
      </c>
      <c r="AL175" s="89" t="str">
        <f t="shared" si="45"/>
        <v>05</v>
      </c>
      <c r="AM175" s="71" t="str">
        <f t="shared" si="46"/>
        <v>02</v>
      </c>
      <c r="AN175" s="71" t="str">
        <f t="shared" si="47"/>
        <v>1981</v>
      </c>
    </row>
    <row r="176" spans="1:43" s="71" customFormat="1" ht="18" customHeight="1" x14ac:dyDescent="0.35">
      <c r="A176" s="79">
        <f t="shared" si="40"/>
        <v>172</v>
      </c>
      <c r="B176" s="68">
        <v>7602443</v>
      </c>
      <c r="C176" s="23" t="s">
        <v>96</v>
      </c>
      <c r="D176" s="23" t="s">
        <v>664</v>
      </c>
      <c r="E176" s="69" t="s">
        <v>27</v>
      </c>
      <c r="F176" s="23" t="s">
        <v>1756</v>
      </c>
      <c r="G176" s="23" t="e" vm="3">
        <v>#VALUE!</v>
      </c>
      <c r="H176" s="23">
        <v>3006188619</v>
      </c>
      <c r="I176" s="70">
        <v>29175</v>
      </c>
      <c r="J176" s="23" t="s">
        <v>1065</v>
      </c>
      <c r="K176" s="23" t="s">
        <v>1066</v>
      </c>
      <c r="L176" s="70">
        <v>43360</v>
      </c>
      <c r="M176" s="79">
        <v>1571100</v>
      </c>
      <c r="N176" s="23" t="s">
        <v>30</v>
      </c>
      <c r="O176" s="23" t="s">
        <v>100</v>
      </c>
      <c r="P176" s="23" t="s">
        <v>204</v>
      </c>
      <c r="Q176" s="23" t="s">
        <v>1052</v>
      </c>
      <c r="R176" s="23" t="s">
        <v>1757</v>
      </c>
      <c r="S176" s="23" t="s">
        <v>51</v>
      </c>
      <c r="T176" s="70" t="s">
        <v>1054</v>
      </c>
      <c r="U176" s="23" t="s">
        <v>35</v>
      </c>
      <c r="V176" s="23">
        <v>6.96</v>
      </c>
      <c r="W176" s="84" t="s">
        <v>924</v>
      </c>
      <c r="X176" s="23"/>
      <c r="Y176" s="23" t="s">
        <v>1758</v>
      </c>
      <c r="Z176" s="23" t="s">
        <v>664</v>
      </c>
      <c r="AA176" s="94"/>
      <c r="AD176" s="87" t="str">
        <f t="shared" si="41"/>
        <v>CO0214</v>
      </c>
      <c r="AE176" s="23" t="str">
        <f t="shared" si="42"/>
        <v>CO_1640</v>
      </c>
      <c r="AF176" s="68">
        <f t="shared" si="43"/>
        <v>7602443</v>
      </c>
      <c r="AH176" s="71" t="s">
        <v>1759</v>
      </c>
      <c r="AI176" s="71" t="s">
        <v>1097</v>
      </c>
      <c r="AJ176" s="88">
        <f t="shared" ca="1" si="44"/>
        <v>45.244444444444447</v>
      </c>
      <c r="AL176" s="89" t="str">
        <f t="shared" si="45"/>
        <v>16</v>
      </c>
      <c r="AM176" s="71" t="str">
        <f t="shared" si="46"/>
        <v>11</v>
      </c>
      <c r="AN176" s="71" t="str">
        <f t="shared" si="47"/>
        <v>1979</v>
      </c>
    </row>
    <row r="177" spans="1:40" s="71" customFormat="1" ht="18" customHeight="1" x14ac:dyDescent="0.35">
      <c r="A177" s="79">
        <f t="shared" si="40"/>
        <v>173</v>
      </c>
      <c r="B177" s="68">
        <v>72053455</v>
      </c>
      <c r="C177" s="23" t="s">
        <v>44</v>
      </c>
      <c r="D177" s="23" t="s">
        <v>666</v>
      </c>
      <c r="E177" s="69" t="s">
        <v>27</v>
      </c>
      <c r="F177" s="23" t="s">
        <v>667</v>
      </c>
      <c r="G177" s="23" t="e" vm="17">
        <v>#VALUE!</v>
      </c>
      <c r="H177" s="23">
        <v>3002053597</v>
      </c>
      <c r="I177" s="70">
        <v>29573</v>
      </c>
      <c r="J177" s="23" t="s">
        <v>1051</v>
      </c>
      <c r="K177" s="23" t="s">
        <v>1257</v>
      </c>
      <c r="L177" s="70">
        <v>42020</v>
      </c>
      <c r="M177" s="79">
        <v>2140800</v>
      </c>
      <c r="N177" s="23" t="s">
        <v>30</v>
      </c>
      <c r="O177" s="23" t="s">
        <v>119</v>
      </c>
      <c r="P177" s="23" t="s">
        <v>88</v>
      </c>
      <c r="Q177" s="23" t="s">
        <v>685</v>
      </c>
      <c r="R177" s="23" t="s">
        <v>1033</v>
      </c>
      <c r="S177" s="23" t="s">
        <v>51</v>
      </c>
      <c r="T177" s="70" t="s">
        <v>1054</v>
      </c>
      <c r="U177" s="23" t="s">
        <v>120</v>
      </c>
      <c r="V177" s="23">
        <v>6.96</v>
      </c>
      <c r="W177" s="84" t="s">
        <v>1055</v>
      </c>
      <c r="X177" s="23"/>
      <c r="Y177" s="23" t="s">
        <v>1760</v>
      </c>
      <c r="Z177" s="23" t="s">
        <v>666</v>
      </c>
      <c r="AA177" s="94" t="e">
        <f>+VLOOKUP(B177,[1]Reporte_Empleados!$A:$I,12,0)</f>
        <v>#REF!</v>
      </c>
      <c r="AD177" s="87" t="str">
        <f t="shared" si="41"/>
        <v>CO0215</v>
      </c>
      <c r="AE177" s="23" t="str">
        <f t="shared" si="42"/>
        <v>CO_1634</v>
      </c>
      <c r="AF177" s="68">
        <f t="shared" si="43"/>
        <v>72053455</v>
      </c>
      <c r="AH177" s="71" t="s">
        <v>1761</v>
      </c>
      <c r="AI177" s="71" t="s">
        <v>1097</v>
      </c>
      <c r="AJ177" s="88">
        <f t="shared" ca="1" si="44"/>
        <v>44.155555555555559</v>
      </c>
      <c r="AL177" s="89" t="str">
        <f t="shared" si="45"/>
        <v>18</v>
      </c>
      <c r="AM177" s="71" t="str">
        <f t="shared" si="46"/>
        <v>12</v>
      </c>
      <c r="AN177" s="71" t="str">
        <f t="shared" si="47"/>
        <v>1980</v>
      </c>
    </row>
    <row r="178" spans="1:40" s="71" customFormat="1" ht="18" customHeight="1" x14ac:dyDescent="0.35">
      <c r="A178" s="79">
        <f t="shared" si="40"/>
        <v>174</v>
      </c>
      <c r="B178" s="68">
        <v>1140842286</v>
      </c>
      <c r="C178" s="23" t="s">
        <v>52</v>
      </c>
      <c r="D178" s="23" t="s">
        <v>1762</v>
      </c>
      <c r="E178" s="69" t="s">
        <v>66</v>
      </c>
      <c r="F178" s="23" t="s">
        <v>1763</v>
      </c>
      <c r="G178" s="23" t="e" vm="14">
        <v>#VALUE!</v>
      </c>
      <c r="H178" s="23">
        <v>3005061168</v>
      </c>
      <c r="I178" s="70">
        <v>33340</v>
      </c>
      <c r="J178" s="23" t="s">
        <v>1224</v>
      </c>
      <c r="K178" s="23" t="s">
        <v>197</v>
      </c>
      <c r="L178" s="70">
        <v>44928</v>
      </c>
      <c r="M178" s="79">
        <v>2600000</v>
      </c>
      <c r="N178" s="23" t="s">
        <v>49</v>
      </c>
      <c r="O178" s="23" t="s">
        <v>100</v>
      </c>
      <c r="P178" s="23" t="s">
        <v>1764</v>
      </c>
      <c r="Q178" s="23" t="s">
        <v>1052</v>
      </c>
      <c r="R178" s="23" t="s">
        <v>1765</v>
      </c>
      <c r="S178" s="23" t="s">
        <v>51</v>
      </c>
      <c r="T178" s="70" t="s">
        <v>1054</v>
      </c>
      <c r="U178" s="23" t="s">
        <v>1244</v>
      </c>
      <c r="V178" s="23">
        <v>6.96</v>
      </c>
      <c r="W178" s="84" t="s">
        <v>924</v>
      </c>
      <c r="X178" s="23"/>
      <c r="Y178" s="23" t="s">
        <v>1766</v>
      </c>
      <c r="Z178" s="23" t="s">
        <v>1762</v>
      </c>
      <c r="AA178" s="94"/>
      <c r="AD178" s="87" t="str">
        <f t="shared" si="41"/>
        <v>CO0345</v>
      </c>
      <c r="AE178" s="23" t="str">
        <f t="shared" si="42"/>
        <v>CO_1670</v>
      </c>
      <c r="AF178" s="68">
        <f t="shared" si="43"/>
        <v>1140842286</v>
      </c>
      <c r="AH178" s="71" t="s">
        <v>1767</v>
      </c>
      <c r="AI178" s="71" t="s">
        <v>1097</v>
      </c>
      <c r="AJ178" s="88">
        <f t="shared" ca="1" si="44"/>
        <v>33.838888888888889</v>
      </c>
      <c r="AL178" s="89" t="str">
        <f t="shared" si="45"/>
        <v>12</v>
      </c>
      <c r="AM178" s="71" t="str">
        <f t="shared" si="46"/>
        <v>04</v>
      </c>
      <c r="AN178" s="71" t="str">
        <f t="shared" si="47"/>
        <v>1991</v>
      </c>
    </row>
    <row r="179" spans="1:40" s="71" customFormat="1" ht="18" customHeight="1" x14ac:dyDescent="0.35">
      <c r="A179" s="79">
        <f t="shared" si="40"/>
        <v>175</v>
      </c>
      <c r="B179" s="68">
        <v>1121897993</v>
      </c>
      <c r="C179" s="23" t="s">
        <v>817</v>
      </c>
      <c r="D179" s="23" t="s">
        <v>1768</v>
      </c>
      <c r="E179" s="69" t="s">
        <v>27</v>
      </c>
      <c r="F179" s="23" t="s">
        <v>1769</v>
      </c>
      <c r="G179" s="23" t="e" vm="38">
        <v>#VALUE!</v>
      </c>
      <c r="H179" s="23">
        <v>3134009314</v>
      </c>
      <c r="I179" s="70">
        <v>34037</v>
      </c>
      <c r="J179" s="23" t="s">
        <v>1770</v>
      </c>
      <c r="K179" s="23" t="s">
        <v>1771</v>
      </c>
      <c r="L179" s="70">
        <v>44593</v>
      </c>
      <c r="M179" s="79">
        <v>18031200</v>
      </c>
      <c r="N179" s="23" t="s">
        <v>49</v>
      </c>
      <c r="O179" s="23" t="s">
        <v>62</v>
      </c>
      <c r="P179" s="23" t="s">
        <v>1772</v>
      </c>
      <c r="Q179" s="23" t="s">
        <v>685</v>
      </c>
      <c r="R179" s="23" t="s">
        <v>1773</v>
      </c>
      <c r="S179" s="23" t="s">
        <v>51</v>
      </c>
      <c r="T179" s="70" t="s">
        <v>1054</v>
      </c>
      <c r="U179" s="23" t="s">
        <v>78</v>
      </c>
      <c r="V179" s="23">
        <v>6.96</v>
      </c>
      <c r="W179" s="84" t="s">
        <v>924</v>
      </c>
      <c r="X179" s="23"/>
      <c r="Y179" s="23" t="s">
        <v>1774</v>
      </c>
      <c r="Z179" s="23" t="s">
        <v>1768</v>
      </c>
      <c r="AA179" s="94"/>
      <c r="AD179" s="87" t="str">
        <f t="shared" si="41"/>
        <v>CO0300</v>
      </c>
      <c r="AE179" s="23" t="str">
        <f t="shared" si="42"/>
        <v>CO_1698</v>
      </c>
      <c r="AF179" s="68">
        <f t="shared" si="43"/>
        <v>1121897993</v>
      </c>
      <c r="AH179" s="71" t="s">
        <v>1775</v>
      </c>
      <c r="AI179" s="71" t="s">
        <v>1058</v>
      </c>
      <c r="AJ179" s="88">
        <f t="shared" ca="1" si="44"/>
        <v>31.930555555555557</v>
      </c>
      <c r="AL179" s="89" t="str">
        <f t="shared" si="45"/>
        <v>09</v>
      </c>
      <c r="AM179" s="71" t="str">
        <f t="shared" si="46"/>
        <v>03</v>
      </c>
      <c r="AN179" s="71" t="str">
        <f t="shared" si="47"/>
        <v>1993</v>
      </c>
    </row>
    <row r="180" spans="1:40" s="71" customFormat="1" ht="18" customHeight="1" x14ac:dyDescent="0.35">
      <c r="A180" s="79">
        <f t="shared" si="40"/>
        <v>176</v>
      </c>
      <c r="B180" s="68">
        <v>16274191</v>
      </c>
      <c r="C180" s="23" t="s">
        <v>57</v>
      </c>
      <c r="D180" s="23" t="s">
        <v>1776</v>
      </c>
      <c r="E180" s="69" t="s">
        <v>27</v>
      </c>
      <c r="F180" s="23" t="s">
        <v>1777</v>
      </c>
      <c r="G180" s="23" t="e" vm="2">
        <v>#VALUE!</v>
      </c>
      <c r="H180" s="23">
        <v>3113624595</v>
      </c>
      <c r="I180" s="70">
        <v>23720</v>
      </c>
      <c r="J180" s="23" t="s">
        <v>1778</v>
      </c>
      <c r="K180" s="23" t="s">
        <v>1779</v>
      </c>
      <c r="L180" s="70">
        <v>44166</v>
      </c>
      <c r="M180" s="79">
        <v>3220000</v>
      </c>
      <c r="N180" s="23" t="s">
        <v>1780</v>
      </c>
      <c r="O180" s="23" t="s">
        <v>62</v>
      </c>
      <c r="P180" s="23" t="s">
        <v>148</v>
      </c>
      <c r="Q180" s="23" t="s">
        <v>685</v>
      </c>
      <c r="R180" s="23" t="s">
        <v>1781</v>
      </c>
      <c r="S180" s="23" t="s">
        <v>64</v>
      </c>
      <c r="T180" s="70" t="s">
        <v>1054</v>
      </c>
      <c r="U180" s="23" t="s">
        <v>35</v>
      </c>
      <c r="V180" s="23">
        <v>6.96</v>
      </c>
      <c r="W180" s="84" t="s">
        <v>924</v>
      </c>
      <c r="X180" s="23"/>
      <c r="Y180" s="23" t="s">
        <v>1782</v>
      </c>
      <c r="Z180" s="23" t="s">
        <v>1776</v>
      </c>
      <c r="AA180" s="94"/>
      <c r="AD180" s="87" t="str">
        <f t="shared" si="41"/>
        <v>CO0255</v>
      </c>
      <c r="AE180" s="23" t="str">
        <f t="shared" si="42"/>
        <v>CO_1675</v>
      </c>
      <c r="AF180" s="68">
        <f t="shared" si="43"/>
        <v>16274191</v>
      </c>
      <c r="AH180" s="71" t="s">
        <v>1783</v>
      </c>
      <c r="AI180" s="71" t="s">
        <v>1097</v>
      </c>
      <c r="AJ180" s="88">
        <f t="shared" ca="1" si="44"/>
        <v>60.180555555555557</v>
      </c>
      <c r="AL180" s="89" t="str">
        <f t="shared" si="45"/>
        <v>09</v>
      </c>
      <c r="AM180" s="71" t="str">
        <f t="shared" si="46"/>
        <v>12</v>
      </c>
      <c r="AN180" s="71" t="str">
        <f t="shared" si="47"/>
        <v>1964</v>
      </c>
    </row>
    <row r="181" spans="1:40" s="71" customFormat="1" ht="18" customHeight="1" x14ac:dyDescent="0.35">
      <c r="A181" s="79">
        <f t="shared" si="40"/>
        <v>177</v>
      </c>
      <c r="B181" s="68">
        <v>1140826797</v>
      </c>
      <c r="C181" s="23" t="s">
        <v>52</v>
      </c>
      <c r="D181" s="23" t="s">
        <v>1784</v>
      </c>
      <c r="E181" s="69" t="s">
        <v>66</v>
      </c>
      <c r="F181" s="23" t="s">
        <v>1785</v>
      </c>
      <c r="G181" s="23" t="e" vm="3">
        <v>#VALUE!</v>
      </c>
      <c r="H181" s="23">
        <v>3117170896</v>
      </c>
      <c r="I181" s="70">
        <v>32865</v>
      </c>
      <c r="J181" s="23" t="s">
        <v>1088</v>
      </c>
      <c r="K181" s="23" t="s">
        <v>175</v>
      </c>
      <c r="L181" s="70">
        <v>44683</v>
      </c>
      <c r="M181" s="79">
        <v>3500000</v>
      </c>
      <c r="N181" s="23" t="s">
        <v>69</v>
      </c>
      <c r="O181" s="23" t="s">
        <v>31</v>
      </c>
      <c r="P181" s="23" t="s">
        <v>1786</v>
      </c>
      <c r="Q181" s="23" t="s">
        <v>1052</v>
      </c>
      <c r="R181" s="23" t="s">
        <v>1787</v>
      </c>
      <c r="S181" s="23" t="s">
        <v>51</v>
      </c>
      <c r="T181" s="70" t="s">
        <v>1054</v>
      </c>
      <c r="U181" s="23" t="s">
        <v>35</v>
      </c>
      <c r="V181" s="23">
        <v>6.96</v>
      </c>
      <c r="W181" s="84" t="s">
        <v>924</v>
      </c>
      <c r="X181" s="23"/>
      <c r="Y181" s="23" t="s">
        <v>1788</v>
      </c>
      <c r="Z181" s="23" t="s">
        <v>1784</v>
      </c>
      <c r="AA181" s="94"/>
      <c r="AD181" s="87" t="str">
        <f t="shared" si="41"/>
        <v>CO0312</v>
      </c>
      <c r="AE181" s="23" t="str">
        <f t="shared" si="42"/>
        <v>CO_1693</v>
      </c>
      <c r="AF181" s="68">
        <f t="shared" si="43"/>
        <v>1140826797</v>
      </c>
      <c r="AH181" s="71" t="s">
        <v>1789</v>
      </c>
      <c r="AI181" s="71" t="s">
        <v>1062</v>
      </c>
      <c r="AJ181" s="88">
        <f t="shared" ca="1" si="44"/>
        <v>35.141666666666666</v>
      </c>
      <c r="AL181" s="89" t="str">
        <f t="shared" si="45"/>
        <v>23</v>
      </c>
      <c r="AM181" s="71" t="str">
        <f t="shared" si="46"/>
        <v>12</v>
      </c>
      <c r="AN181" s="71" t="str">
        <f t="shared" si="47"/>
        <v>1989</v>
      </c>
    </row>
    <row r="182" spans="1:40" s="71" customFormat="1" ht="18" customHeight="1" x14ac:dyDescent="0.35">
      <c r="A182" s="79">
        <f t="shared" si="40"/>
        <v>178</v>
      </c>
      <c r="B182" s="68">
        <v>1112218508</v>
      </c>
      <c r="C182" s="23" t="s">
        <v>57</v>
      </c>
      <c r="D182" s="23" t="s">
        <v>1790</v>
      </c>
      <c r="E182" s="69" t="s">
        <v>27</v>
      </c>
      <c r="F182" s="23" t="s">
        <v>1791</v>
      </c>
      <c r="G182" s="23" t="e" vm="2">
        <v>#VALUE!</v>
      </c>
      <c r="H182" s="23">
        <v>3217739600</v>
      </c>
      <c r="I182" s="70">
        <v>31544</v>
      </c>
      <c r="J182" s="23" t="s">
        <v>1059</v>
      </c>
      <c r="K182" s="23" t="s">
        <v>60</v>
      </c>
      <c r="L182" s="70">
        <v>45188</v>
      </c>
      <c r="M182" s="79">
        <v>1763800</v>
      </c>
      <c r="N182" s="23" t="s">
        <v>168</v>
      </c>
      <c r="O182" s="23" t="s">
        <v>62</v>
      </c>
      <c r="P182" s="23" t="s">
        <v>1126</v>
      </c>
      <c r="Q182" s="23" t="s">
        <v>685</v>
      </c>
      <c r="R182" s="83" t="s">
        <v>1792</v>
      </c>
      <c r="S182" s="23" t="s">
        <v>64</v>
      </c>
      <c r="T182" s="70" t="s">
        <v>1054</v>
      </c>
      <c r="U182" s="23"/>
      <c r="V182" s="23">
        <v>6.96</v>
      </c>
      <c r="W182" s="84" t="s">
        <v>924</v>
      </c>
      <c r="X182" s="23"/>
      <c r="Y182" s="23" t="s">
        <v>1793</v>
      </c>
      <c r="Z182" s="23" t="str">
        <f>+D182</f>
        <v>ZAMBRANO CUCHALA GUSTAVO ADOLFO</v>
      </c>
      <c r="AA182" s="94"/>
      <c r="AD182" s="87" t="str">
        <f t="shared" si="41"/>
        <v>CO0379</v>
      </c>
      <c r="AE182" s="23" t="str">
        <f t="shared" si="42"/>
        <v>CO_1624</v>
      </c>
      <c r="AF182" s="68">
        <f t="shared" si="43"/>
        <v>1112218508</v>
      </c>
      <c r="AH182" s="71" t="s">
        <v>1794</v>
      </c>
      <c r="AI182" s="71" t="s">
        <v>1097</v>
      </c>
      <c r="AJ182" s="88">
        <f t="shared" ca="1" si="44"/>
        <v>38.755555555555553</v>
      </c>
      <c r="AL182" s="89" t="str">
        <f t="shared" si="45"/>
        <v>12</v>
      </c>
      <c r="AM182" s="71" t="str">
        <f t="shared" si="46"/>
        <v>05</v>
      </c>
      <c r="AN182" s="71" t="str">
        <f t="shared" si="47"/>
        <v>1986</v>
      </c>
    </row>
    <row r="183" spans="1:40" s="71" customFormat="1" ht="18" customHeight="1" x14ac:dyDescent="0.35">
      <c r="A183" s="79">
        <f t="shared" si="40"/>
        <v>179</v>
      </c>
      <c r="B183" s="68">
        <v>1065615296</v>
      </c>
      <c r="C183" s="23" t="s">
        <v>74</v>
      </c>
      <c r="D183" s="23" t="s">
        <v>679</v>
      </c>
      <c r="E183" s="69" t="s">
        <v>27</v>
      </c>
      <c r="F183" s="23" t="s">
        <v>680</v>
      </c>
      <c r="G183" s="23" t="e" vm="4">
        <v>#VALUE!</v>
      </c>
      <c r="H183" s="23">
        <v>3016922372</v>
      </c>
      <c r="I183" s="70">
        <v>32678</v>
      </c>
      <c r="J183" s="23" t="s">
        <v>1051</v>
      </c>
      <c r="K183" s="23" t="s">
        <v>29</v>
      </c>
      <c r="L183" s="70">
        <v>44599</v>
      </c>
      <c r="M183" s="79">
        <v>1854500</v>
      </c>
      <c r="N183" s="23" t="s">
        <v>30</v>
      </c>
      <c r="O183" s="23" t="s">
        <v>31</v>
      </c>
      <c r="P183" s="23" t="s">
        <v>446</v>
      </c>
      <c r="Q183" s="23" t="s">
        <v>1052</v>
      </c>
      <c r="R183" s="23" t="s">
        <v>1795</v>
      </c>
      <c r="S183" s="23" t="s">
        <v>77</v>
      </c>
      <c r="T183" s="70" t="s">
        <v>1054</v>
      </c>
      <c r="U183" s="23" t="s">
        <v>35</v>
      </c>
      <c r="V183" s="23">
        <v>6.96</v>
      </c>
      <c r="W183" s="84" t="s">
        <v>1055</v>
      </c>
      <c r="X183" s="23"/>
      <c r="Y183" s="23" t="s">
        <v>1796</v>
      </c>
      <c r="Z183" s="23" t="s">
        <v>679</v>
      </c>
      <c r="AA183" s="94" t="e">
        <f>+VLOOKUP(B183,[1]Reporte_Empleados!$A:$I,12,0)</f>
        <v>#REF!</v>
      </c>
      <c r="AD183" s="87" t="str">
        <f t="shared" si="41"/>
        <v>CO0222</v>
      </c>
      <c r="AE183" s="23" t="str">
        <f t="shared" si="42"/>
        <v>CO_1634</v>
      </c>
      <c r="AF183" s="68">
        <f t="shared" si="43"/>
        <v>1065615296</v>
      </c>
      <c r="AH183" s="71" t="s">
        <v>1797</v>
      </c>
      <c r="AI183" s="71" t="s">
        <v>1062</v>
      </c>
      <c r="AJ183" s="88">
        <f t="shared" ca="1" si="44"/>
        <v>35.652777777777779</v>
      </c>
      <c r="AL183" s="89" t="str">
        <f t="shared" si="45"/>
        <v>19</v>
      </c>
      <c r="AM183" s="71" t="str">
        <f t="shared" si="46"/>
        <v>06</v>
      </c>
      <c r="AN183" s="71" t="str">
        <f t="shared" si="47"/>
        <v>1989</v>
      </c>
    </row>
    <row r="184" spans="1:40" s="71" customFormat="1" ht="18" customHeight="1" x14ac:dyDescent="0.35">
      <c r="A184" s="79">
        <f t="shared" si="40"/>
        <v>180</v>
      </c>
      <c r="B184" s="68">
        <v>1035283426</v>
      </c>
      <c r="C184" s="23" t="s">
        <v>1798</v>
      </c>
      <c r="D184" s="12" t="s">
        <v>1799</v>
      </c>
      <c r="E184" s="69" t="s">
        <v>66</v>
      </c>
      <c r="F184" s="23" t="s">
        <v>1800</v>
      </c>
      <c r="G184" s="23"/>
      <c r="H184" s="23">
        <v>3225024320</v>
      </c>
      <c r="I184" s="70">
        <v>34379</v>
      </c>
      <c r="J184" s="23" t="s">
        <v>1105</v>
      </c>
      <c r="K184" s="23" t="s">
        <v>854</v>
      </c>
      <c r="L184" s="70">
        <v>45246</v>
      </c>
      <c r="M184" s="79">
        <v>1650000</v>
      </c>
      <c r="N184" s="23" t="s">
        <v>1801</v>
      </c>
      <c r="O184" s="23" t="s">
        <v>31</v>
      </c>
      <c r="P184" s="23" t="s">
        <v>225</v>
      </c>
      <c r="Q184" s="23" t="s">
        <v>1052</v>
      </c>
      <c r="R184" s="23" t="s">
        <v>1802</v>
      </c>
      <c r="S184" s="23" t="s">
        <v>388</v>
      </c>
      <c r="T184" s="70" t="s">
        <v>1054</v>
      </c>
      <c r="U184" s="23" t="s">
        <v>35</v>
      </c>
      <c r="V184" s="23">
        <v>6.96</v>
      </c>
      <c r="W184" s="84" t="s">
        <v>1055</v>
      </c>
      <c r="X184" s="23"/>
      <c r="Y184" s="23" t="s">
        <v>1803</v>
      </c>
      <c r="Z184" s="23" t="s">
        <v>1799</v>
      </c>
      <c r="AA184" s="94" t="e">
        <f>+VLOOKUP(B184,[1]Reporte_Empleados!$A:$I,12,0)</f>
        <v>#REF!</v>
      </c>
      <c r="AD184" s="87" t="s">
        <v>1804</v>
      </c>
      <c r="AE184" s="23">
        <v>1639</v>
      </c>
      <c r="AF184" s="68">
        <v>1035283426</v>
      </c>
      <c r="AH184" s="71" t="s">
        <v>1805</v>
      </c>
      <c r="AI184" s="71" t="s">
        <v>1058</v>
      </c>
      <c r="AJ184" s="88">
        <f t="shared" ca="1" si="44"/>
        <v>31</v>
      </c>
      <c r="AL184" s="89" t="str">
        <f t="shared" si="45"/>
        <v>14</v>
      </c>
      <c r="AM184" s="71" t="str">
        <f t="shared" si="46"/>
        <v>02</v>
      </c>
      <c r="AN184" s="71" t="str">
        <f t="shared" si="47"/>
        <v>1994</v>
      </c>
    </row>
    <row r="185" spans="1:40" s="71" customFormat="1" ht="18" customHeight="1" x14ac:dyDescent="0.35">
      <c r="A185" s="79">
        <f t="shared" si="40"/>
        <v>181</v>
      </c>
      <c r="B185" s="68">
        <v>1122400773</v>
      </c>
      <c r="C185" s="23" t="s">
        <v>221</v>
      </c>
      <c r="D185" s="23" t="s">
        <v>681</v>
      </c>
      <c r="E185" s="69" t="s">
        <v>27</v>
      </c>
      <c r="F185" s="23" t="s">
        <v>1806</v>
      </c>
      <c r="G185" s="23" t="e" vm="16">
        <v>#VALUE!</v>
      </c>
      <c r="H185" s="23">
        <v>3184936948</v>
      </c>
      <c r="I185" s="70">
        <v>32381</v>
      </c>
      <c r="J185" s="23" t="s">
        <v>1051</v>
      </c>
      <c r="K185" s="23" t="s">
        <v>29</v>
      </c>
      <c r="L185" s="70">
        <v>41655</v>
      </c>
      <c r="M185" s="79">
        <v>3234700</v>
      </c>
      <c r="N185" s="23" t="s">
        <v>49</v>
      </c>
      <c r="O185" s="23" t="s">
        <v>62</v>
      </c>
      <c r="P185" s="23" t="s">
        <v>105</v>
      </c>
      <c r="Q185" s="23" t="s">
        <v>1052</v>
      </c>
      <c r="R185" s="23" t="s">
        <v>1807</v>
      </c>
      <c r="S185" s="23" t="s">
        <v>33</v>
      </c>
      <c r="T185" s="70" t="s">
        <v>1054</v>
      </c>
      <c r="U185" s="23" t="s">
        <v>35</v>
      </c>
      <c r="V185" s="23">
        <v>6.96</v>
      </c>
      <c r="W185" s="84" t="s">
        <v>1055</v>
      </c>
      <c r="X185" s="23"/>
      <c r="Y185" s="23" t="s">
        <v>1808</v>
      </c>
      <c r="Z185" s="23" t="s">
        <v>681</v>
      </c>
      <c r="AA185" s="94" t="e">
        <f>+VLOOKUP(B185,[1]Reporte_Empleados!$A:$I,12,0)</f>
        <v>#REF!</v>
      </c>
      <c r="AD185" s="87" t="str">
        <f t="shared" ref="AD185:AD231" si="48">+"CO"&amp;MID(Y185,7,4)</f>
        <v>CO0223</v>
      </c>
      <c r="AE185" s="23" t="str">
        <f t="shared" ref="AE185:AE231" si="49">+J185</f>
        <v>CO_1634</v>
      </c>
      <c r="AF185" s="68">
        <f t="shared" ref="AF185:AF215" si="50">+B185</f>
        <v>1122400773</v>
      </c>
      <c r="AH185" s="71" t="s">
        <v>1809</v>
      </c>
      <c r="AI185" s="71" t="s">
        <v>1062</v>
      </c>
      <c r="AJ185" s="88">
        <f t="shared" ca="1" si="44"/>
        <v>36.466666666666669</v>
      </c>
      <c r="AL185" s="89" t="str">
        <f t="shared" si="45"/>
        <v>26</v>
      </c>
      <c r="AM185" s="71" t="str">
        <f t="shared" si="46"/>
        <v>08</v>
      </c>
      <c r="AN185" s="71" t="str">
        <f t="shared" si="47"/>
        <v>1988</v>
      </c>
    </row>
    <row r="186" spans="1:40" s="71" customFormat="1" ht="18" customHeight="1" x14ac:dyDescent="0.35">
      <c r="A186" s="79">
        <f t="shared" si="40"/>
        <v>182</v>
      </c>
      <c r="B186" s="68">
        <v>84076716</v>
      </c>
      <c r="C186" s="23" t="s">
        <v>830</v>
      </c>
      <c r="D186" s="23" t="s">
        <v>1810</v>
      </c>
      <c r="E186" s="69" t="s">
        <v>27</v>
      </c>
      <c r="F186" s="23" t="s">
        <v>1811</v>
      </c>
      <c r="G186" s="23" t="e" vm="19">
        <v>#VALUE!</v>
      </c>
      <c r="H186" s="23">
        <v>3106924137</v>
      </c>
      <c r="I186" s="70">
        <v>28346</v>
      </c>
      <c r="J186" s="23" t="s">
        <v>1146</v>
      </c>
      <c r="K186" s="23" t="s">
        <v>147</v>
      </c>
      <c r="L186" s="70">
        <v>45313</v>
      </c>
      <c r="M186" s="79">
        <v>1600000</v>
      </c>
      <c r="N186" s="23" t="s">
        <v>61</v>
      </c>
      <c r="O186" s="23" t="s">
        <v>31</v>
      </c>
      <c r="P186" s="23" t="s">
        <v>446</v>
      </c>
      <c r="Q186" s="23" t="s">
        <v>685</v>
      </c>
      <c r="R186" s="23" t="s">
        <v>1812</v>
      </c>
      <c r="S186" s="23" t="s">
        <v>33</v>
      </c>
      <c r="T186" s="70" t="s">
        <v>1054</v>
      </c>
      <c r="U186" s="23" t="s">
        <v>35</v>
      </c>
      <c r="V186" s="23">
        <v>6.96</v>
      </c>
      <c r="W186" s="84" t="s">
        <v>1055</v>
      </c>
      <c r="X186" s="23"/>
      <c r="Y186" s="23" t="s">
        <v>1813</v>
      </c>
      <c r="Z186" s="23" t="s">
        <v>1810</v>
      </c>
      <c r="AA186" s="94" t="e">
        <f>+VLOOKUP(B186,[1]Reporte_Empleados!$A:$I,12,0)</f>
        <v>#REF!</v>
      </c>
      <c r="AD186" s="87" t="str">
        <f t="shared" si="48"/>
        <v>CO0395</v>
      </c>
      <c r="AE186" s="23" t="str">
        <f t="shared" si="49"/>
        <v>CO_1619</v>
      </c>
      <c r="AF186" s="68">
        <f t="shared" si="50"/>
        <v>84076716</v>
      </c>
      <c r="AH186" s="71" t="str">
        <f>+VLOOKUP(B186,[2]URNM2037!$B$4:$AM$223,38,0)</f>
        <v>JAVIERAGUDELO@HOTMAIL.COM</v>
      </c>
      <c r="AJ186" s="88">
        <f t="shared" ca="1" si="44"/>
        <v>47.513888888888886</v>
      </c>
      <c r="AL186" s="89" t="str">
        <f t="shared" si="45"/>
        <v>09</v>
      </c>
      <c r="AM186" s="71" t="str">
        <f t="shared" si="46"/>
        <v>08</v>
      </c>
      <c r="AN186" s="71" t="str">
        <f t="shared" si="47"/>
        <v>1977</v>
      </c>
    </row>
    <row r="187" spans="1:40" s="71" customFormat="1" ht="18" customHeight="1" x14ac:dyDescent="0.35">
      <c r="A187" s="79">
        <f t="shared" si="40"/>
        <v>183</v>
      </c>
      <c r="B187" s="68">
        <v>17958337</v>
      </c>
      <c r="C187" s="23" t="s">
        <v>301</v>
      </c>
      <c r="D187" s="23" t="s">
        <v>470</v>
      </c>
      <c r="E187" s="69" t="s">
        <v>27</v>
      </c>
      <c r="F187" s="23" t="s">
        <v>471</v>
      </c>
      <c r="G187" s="23" t="e" vm="29">
        <v>#VALUE!</v>
      </c>
      <c r="H187" s="23">
        <v>3208611843</v>
      </c>
      <c r="I187" s="70">
        <v>30204</v>
      </c>
      <c r="J187" s="23" t="s">
        <v>1051</v>
      </c>
      <c r="K187" s="23" t="s">
        <v>29</v>
      </c>
      <c r="L187" s="70">
        <v>45293</v>
      </c>
      <c r="M187" s="79">
        <v>2960000</v>
      </c>
      <c r="N187" s="23" t="s">
        <v>30</v>
      </c>
      <c r="O187" s="23" t="s">
        <v>31</v>
      </c>
      <c r="P187" s="23" t="s">
        <v>105</v>
      </c>
      <c r="Q187" s="23" t="s">
        <v>685</v>
      </c>
      <c r="R187" s="23" t="s">
        <v>1814</v>
      </c>
      <c r="S187" s="23" t="s">
        <v>77</v>
      </c>
      <c r="T187" s="70" t="s">
        <v>1054</v>
      </c>
      <c r="U187" s="23" t="s">
        <v>35</v>
      </c>
      <c r="V187" s="23">
        <v>6.96</v>
      </c>
      <c r="W187" s="84" t="s">
        <v>1055</v>
      </c>
      <c r="X187" s="23"/>
      <c r="Y187" s="23" t="s">
        <v>1815</v>
      </c>
      <c r="Z187" s="23" t="s">
        <v>470</v>
      </c>
      <c r="AA187" s="94" t="e">
        <f>+VLOOKUP(B187,[1]Reporte_Empleados!$A:$I,12,0)</f>
        <v>#REF!</v>
      </c>
      <c r="AD187" s="87" t="str">
        <f t="shared" si="48"/>
        <v>CO0140</v>
      </c>
      <c r="AE187" s="23" t="str">
        <f t="shared" si="49"/>
        <v>CO_1634</v>
      </c>
      <c r="AF187" s="68">
        <f t="shared" si="50"/>
        <v>17958337</v>
      </c>
      <c r="AH187" s="71" t="str">
        <f>+VLOOKUP(B187,[2]URNM2037!$B$4:$AM$223,38,0)</f>
        <v>GRANYADER@HOTMAIL.COM</v>
      </c>
      <c r="AJ187" s="88">
        <f t="shared" ca="1" si="44"/>
        <v>42.427777777777777</v>
      </c>
      <c r="AL187" s="89" t="str">
        <f t="shared" si="45"/>
        <v>10</v>
      </c>
      <c r="AM187" s="71" t="str">
        <f t="shared" si="46"/>
        <v>09</v>
      </c>
      <c r="AN187" s="71" t="str">
        <f t="shared" si="47"/>
        <v>1982</v>
      </c>
    </row>
    <row r="188" spans="1:40" s="71" customFormat="1" ht="18" customHeight="1" x14ac:dyDescent="0.35">
      <c r="A188" s="79">
        <f t="shared" si="40"/>
        <v>184</v>
      </c>
      <c r="B188" s="68">
        <v>77091320</v>
      </c>
      <c r="C188" s="23" t="s">
        <v>74</v>
      </c>
      <c r="D188" s="23" t="s">
        <v>1816</v>
      </c>
      <c r="E188" s="69" t="s">
        <v>27</v>
      </c>
      <c r="F188" s="23" t="s">
        <v>1817</v>
      </c>
      <c r="G188" s="23" t="e" vm="4">
        <v>#VALUE!</v>
      </c>
      <c r="H188" s="23">
        <v>3173170554</v>
      </c>
      <c r="I188" s="70">
        <v>29863</v>
      </c>
      <c r="J188" s="23" t="s">
        <v>1051</v>
      </c>
      <c r="K188" s="23" t="s">
        <v>29</v>
      </c>
      <c r="L188" s="70">
        <v>45328</v>
      </c>
      <c r="M188" s="79">
        <v>2960000</v>
      </c>
      <c r="N188" s="23" t="s">
        <v>30</v>
      </c>
      <c r="O188" s="23" t="s">
        <v>62</v>
      </c>
      <c r="P188" s="23" t="s">
        <v>105</v>
      </c>
      <c r="Q188" s="23" t="s">
        <v>685</v>
      </c>
      <c r="R188" s="23" t="s">
        <v>1818</v>
      </c>
      <c r="S188" s="23" t="s">
        <v>77</v>
      </c>
      <c r="T188" s="70" t="s">
        <v>1054</v>
      </c>
      <c r="U188" s="23" t="s">
        <v>35</v>
      </c>
      <c r="V188" s="23">
        <v>6.96</v>
      </c>
      <c r="W188" s="84" t="s">
        <v>1055</v>
      </c>
      <c r="X188" s="23"/>
      <c r="Y188" s="23" t="s">
        <v>1819</v>
      </c>
      <c r="Z188" s="23" t="s">
        <v>1816</v>
      </c>
      <c r="AA188" s="94" t="e">
        <f>+VLOOKUP(B188,[1]Reporte_Empleados!$A:$I,12,0)</f>
        <v>#REF!</v>
      </c>
      <c r="AD188" s="87" t="str">
        <f t="shared" si="48"/>
        <v>CO0397</v>
      </c>
      <c r="AE188" s="23" t="str">
        <f t="shared" si="49"/>
        <v>CO_1634</v>
      </c>
      <c r="AF188" s="68">
        <f t="shared" si="50"/>
        <v>77091320</v>
      </c>
      <c r="AH188" s="91" t="s">
        <v>1820</v>
      </c>
      <c r="AJ188" s="88">
        <f t="shared" ca="1" si="44"/>
        <v>43.361111111111114</v>
      </c>
      <c r="AL188" s="89" t="str">
        <f t="shared" si="45"/>
        <v>04</v>
      </c>
      <c r="AM188" s="71" t="str">
        <f t="shared" si="46"/>
        <v>10</v>
      </c>
      <c r="AN188" s="71" t="str">
        <f t="shared" si="47"/>
        <v>1981</v>
      </c>
    </row>
    <row r="189" spans="1:40" s="71" customFormat="1" ht="18" customHeight="1" x14ac:dyDescent="0.35">
      <c r="A189" s="79">
        <f t="shared" si="40"/>
        <v>185</v>
      </c>
      <c r="B189" s="68">
        <v>1045708613</v>
      </c>
      <c r="C189" s="23" t="s">
        <v>52</v>
      </c>
      <c r="D189" s="23" t="s">
        <v>1821</v>
      </c>
      <c r="E189" s="69" t="s">
        <v>27</v>
      </c>
      <c r="F189" s="23" t="s">
        <v>1822</v>
      </c>
      <c r="G189" s="23" t="e" vm="8">
        <v>#VALUE!</v>
      </c>
      <c r="H189" s="23">
        <v>3017492331</v>
      </c>
      <c r="I189" s="70">
        <v>33862</v>
      </c>
      <c r="J189" s="23" t="s">
        <v>1119</v>
      </c>
      <c r="K189" s="23" t="s">
        <v>1120</v>
      </c>
      <c r="L189" s="70">
        <v>45307</v>
      </c>
      <c r="M189" s="79">
        <v>2732000</v>
      </c>
      <c r="N189" s="23" t="s">
        <v>69</v>
      </c>
      <c r="O189" s="23" t="s">
        <v>31</v>
      </c>
      <c r="P189" s="23" t="s">
        <v>82</v>
      </c>
      <c r="Q189" s="23" t="s">
        <v>1052</v>
      </c>
      <c r="R189" s="23" t="s">
        <v>1823</v>
      </c>
      <c r="S189" s="23" t="s">
        <v>388</v>
      </c>
      <c r="T189" s="70" t="s">
        <v>1054</v>
      </c>
      <c r="U189" s="23" t="s">
        <v>35</v>
      </c>
      <c r="V189" s="23">
        <v>6.96</v>
      </c>
      <c r="W189" s="84" t="s">
        <v>924</v>
      </c>
      <c r="X189" s="23"/>
      <c r="Y189" s="23" t="s">
        <v>1824</v>
      </c>
      <c r="Z189" s="23" t="s">
        <v>1821</v>
      </c>
      <c r="AA189" s="94"/>
      <c r="AD189" s="87" t="str">
        <f t="shared" si="48"/>
        <v>CO0393</v>
      </c>
      <c r="AE189" s="23" t="str">
        <f t="shared" si="49"/>
        <v>CO_167602</v>
      </c>
      <c r="AF189" s="68">
        <f t="shared" si="50"/>
        <v>1045708613</v>
      </c>
      <c r="AH189" s="91" t="s">
        <v>1825</v>
      </c>
      <c r="AJ189" s="88">
        <f t="shared" ca="1" si="44"/>
        <v>32.413888888888891</v>
      </c>
      <c r="AL189" s="89" t="str">
        <f t="shared" si="45"/>
        <v>15</v>
      </c>
      <c r="AM189" s="71" t="str">
        <f t="shared" si="46"/>
        <v>09</v>
      </c>
      <c r="AN189" s="71" t="str">
        <f t="shared" si="47"/>
        <v>1992</v>
      </c>
    </row>
    <row r="190" spans="1:40" s="71" customFormat="1" ht="18" customHeight="1" x14ac:dyDescent="0.35">
      <c r="A190" s="79">
        <f t="shared" si="40"/>
        <v>186</v>
      </c>
      <c r="B190" s="68">
        <v>73570411</v>
      </c>
      <c r="C190" s="23" t="s">
        <v>212</v>
      </c>
      <c r="D190" s="23" t="s">
        <v>1826</v>
      </c>
      <c r="E190" s="69" t="s">
        <v>27</v>
      </c>
      <c r="F190" s="23" t="s">
        <v>1827</v>
      </c>
      <c r="G190" s="23" t="e" vm="39">
        <v>#VALUE!</v>
      </c>
      <c r="H190" s="23">
        <v>3118996370</v>
      </c>
      <c r="I190" s="70">
        <v>27598</v>
      </c>
      <c r="J190" s="23" t="s">
        <v>1352</v>
      </c>
      <c r="K190" s="23" t="s">
        <v>1353</v>
      </c>
      <c r="L190" s="70">
        <v>45323</v>
      </c>
      <c r="M190" s="79">
        <v>3220000</v>
      </c>
      <c r="N190" s="23" t="s">
        <v>69</v>
      </c>
      <c r="O190" s="23" t="s">
        <v>62</v>
      </c>
      <c r="P190" s="23" t="s">
        <v>148</v>
      </c>
      <c r="Q190" s="23" t="s">
        <v>1052</v>
      </c>
      <c r="R190" s="23" t="s">
        <v>1828</v>
      </c>
      <c r="S190" s="23" t="s">
        <v>388</v>
      </c>
      <c r="T190" s="70" t="s">
        <v>1054</v>
      </c>
      <c r="U190" s="23" t="s">
        <v>78</v>
      </c>
      <c r="V190" s="23">
        <v>6.96</v>
      </c>
      <c r="W190" s="84" t="s">
        <v>924</v>
      </c>
      <c r="X190" s="23"/>
      <c r="Y190" s="23" t="s">
        <v>1829</v>
      </c>
      <c r="Z190" s="23" t="s">
        <v>1826</v>
      </c>
      <c r="AA190" s="94"/>
      <c r="AD190" s="87" t="str">
        <f t="shared" si="48"/>
        <v>CO0399</v>
      </c>
      <c r="AE190" s="23" t="str">
        <f t="shared" si="49"/>
        <v>CO_167701</v>
      </c>
      <c r="AF190" s="68">
        <f t="shared" si="50"/>
        <v>73570411</v>
      </c>
      <c r="AH190" s="91" t="s">
        <v>1830</v>
      </c>
      <c r="AJ190" s="88">
        <f t="shared" ca="1" si="44"/>
        <v>49.55833333333333</v>
      </c>
      <c r="AL190" s="89" t="str">
        <f t="shared" si="45"/>
        <v>23</v>
      </c>
      <c r="AM190" s="71" t="str">
        <f t="shared" si="46"/>
        <v>07</v>
      </c>
      <c r="AN190" s="71" t="str">
        <f t="shared" si="47"/>
        <v>1975</v>
      </c>
    </row>
    <row r="191" spans="1:40" s="71" customFormat="1" ht="18" customHeight="1" x14ac:dyDescent="0.35">
      <c r="A191" s="79">
        <f t="shared" si="40"/>
        <v>187</v>
      </c>
      <c r="B191" s="68">
        <v>1020481279</v>
      </c>
      <c r="C191" s="23" t="s">
        <v>1564</v>
      </c>
      <c r="D191" s="23" t="s">
        <v>1831</v>
      </c>
      <c r="E191" s="69" t="s">
        <v>27</v>
      </c>
      <c r="F191" s="23" t="s">
        <v>1832</v>
      </c>
      <c r="G191" s="23" t="e" vm="40">
        <v>#VALUE!</v>
      </c>
      <c r="H191" s="23">
        <v>3216697988</v>
      </c>
      <c r="I191" s="70">
        <v>35655</v>
      </c>
      <c r="J191" s="23" t="s">
        <v>1541</v>
      </c>
      <c r="K191" s="23" t="s">
        <v>1542</v>
      </c>
      <c r="L191" s="70">
        <v>45323</v>
      </c>
      <c r="M191" s="79">
        <v>3200000</v>
      </c>
      <c r="N191" s="23" t="s">
        <v>69</v>
      </c>
      <c r="O191" s="23" t="s">
        <v>119</v>
      </c>
      <c r="P191" s="23" t="s">
        <v>698</v>
      </c>
      <c r="Q191" s="23" t="s">
        <v>1052</v>
      </c>
      <c r="R191" s="23" t="s">
        <v>1833</v>
      </c>
      <c r="S191" s="23" t="s">
        <v>388</v>
      </c>
      <c r="T191" s="70" t="s">
        <v>1054</v>
      </c>
      <c r="U191" s="23" t="s">
        <v>120</v>
      </c>
      <c r="V191" s="23">
        <v>6.96</v>
      </c>
      <c r="W191" s="84" t="s">
        <v>924</v>
      </c>
      <c r="X191" s="23"/>
      <c r="Y191" s="23" t="s">
        <v>1834</v>
      </c>
      <c r="Z191" s="23" t="s">
        <v>1831</v>
      </c>
      <c r="AA191" s="94"/>
      <c r="AD191" s="87" t="str">
        <f t="shared" si="48"/>
        <v>CO0400</v>
      </c>
      <c r="AE191" s="23" t="str">
        <f t="shared" si="49"/>
        <v>CO_1678</v>
      </c>
      <c r="AF191" s="68">
        <f t="shared" si="50"/>
        <v>1020481279</v>
      </c>
      <c r="AH191" s="91" t="s">
        <v>1835</v>
      </c>
      <c r="AJ191" s="88">
        <f t="shared" ca="1" si="44"/>
        <v>27.502777777777776</v>
      </c>
      <c r="AL191" s="89" t="str">
        <f t="shared" si="45"/>
        <v>13</v>
      </c>
      <c r="AM191" s="71" t="str">
        <f t="shared" si="46"/>
        <v>08</v>
      </c>
      <c r="AN191" s="71" t="str">
        <f t="shared" si="47"/>
        <v>1997</v>
      </c>
    </row>
    <row r="192" spans="1:40" s="71" customFormat="1" ht="18" customHeight="1" x14ac:dyDescent="0.35">
      <c r="A192" s="79">
        <f t="shared" si="40"/>
        <v>188</v>
      </c>
      <c r="B192" s="68">
        <v>686376</v>
      </c>
      <c r="C192" s="23" t="s">
        <v>79</v>
      </c>
      <c r="D192" s="23" t="s">
        <v>1836</v>
      </c>
      <c r="E192" s="69" t="s">
        <v>27</v>
      </c>
      <c r="F192" s="23" t="s">
        <v>1837</v>
      </c>
      <c r="G192" s="23" t="e" vm="41">
        <v>#VALUE!</v>
      </c>
      <c r="H192" s="23">
        <v>3144226972</v>
      </c>
      <c r="I192" s="70">
        <v>34184</v>
      </c>
      <c r="J192" s="23" t="s">
        <v>1203</v>
      </c>
      <c r="K192" s="23" t="s">
        <v>68</v>
      </c>
      <c r="L192" s="70">
        <v>45323</v>
      </c>
      <c r="M192" s="79">
        <v>13000000</v>
      </c>
      <c r="N192" s="23" t="s">
        <v>69</v>
      </c>
      <c r="O192" s="23" t="s">
        <v>119</v>
      </c>
      <c r="P192" s="23" t="s">
        <v>1838</v>
      </c>
      <c r="Q192" s="23" t="s">
        <v>1052</v>
      </c>
      <c r="R192" s="23" t="s">
        <v>1839</v>
      </c>
      <c r="S192" s="23" t="s">
        <v>51</v>
      </c>
      <c r="T192" s="70" t="s">
        <v>1054</v>
      </c>
      <c r="U192" s="23" t="s">
        <v>120</v>
      </c>
      <c r="V192" s="23">
        <v>6.96</v>
      </c>
      <c r="W192" s="84" t="s">
        <v>924</v>
      </c>
      <c r="X192" s="23"/>
      <c r="Y192" s="23" t="s">
        <v>1840</v>
      </c>
      <c r="Z192" s="23" t="s">
        <v>1836</v>
      </c>
      <c r="AA192" s="94"/>
      <c r="AD192" s="87" t="str">
        <f t="shared" si="48"/>
        <v>CO0398</v>
      </c>
      <c r="AE192" s="23" t="str">
        <f t="shared" si="49"/>
        <v>CO_1694</v>
      </c>
      <c r="AF192" s="68">
        <f t="shared" si="50"/>
        <v>686376</v>
      </c>
      <c r="AH192" s="91" t="s">
        <v>1841</v>
      </c>
      <c r="AJ192" s="88">
        <f t="shared" ca="1" si="44"/>
        <v>31.530555555555555</v>
      </c>
      <c r="AL192" s="89" t="str">
        <f t="shared" si="45"/>
        <v>03</v>
      </c>
      <c r="AM192" s="71" t="str">
        <f t="shared" si="46"/>
        <v>08</v>
      </c>
      <c r="AN192" s="71" t="str">
        <f t="shared" si="47"/>
        <v>1993</v>
      </c>
    </row>
    <row r="193" spans="1:40" s="71" customFormat="1" ht="18" customHeight="1" x14ac:dyDescent="0.35">
      <c r="A193" s="79">
        <f t="shared" si="40"/>
        <v>189</v>
      </c>
      <c r="B193" s="68">
        <v>1035283077</v>
      </c>
      <c r="C193" s="23" t="s">
        <v>1798</v>
      </c>
      <c r="D193" s="23" t="s">
        <v>1842</v>
      </c>
      <c r="E193" s="69" t="s">
        <v>66</v>
      </c>
      <c r="F193" s="23" t="s">
        <v>1843</v>
      </c>
      <c r="G193" s="23" t="e" vm="42">
        <v>#VALUE!</v>
      </c>
      <c r="H193" s="23">
        <v>3205654971</v>
      </c>
      <c r="I193" s="70">
        <v>33779</v>
      </c>
      <c r="J193" s="23" t="s">
        <v>1105</v>
      </c>
      <c r="K193" s="23" t="s">
        <v>854</v>
      </c>
      <c r="L193" s="70">
        <v>45353</v>
      </c>
      <c r="M193" s="79">
        <v>1650000</v>
      </c>
      <c r="N193" s="23" t="s">
        <v>1801</v>
      </c>
      <c r="O193" s="23" t="s">
        <v>31</v>
      </c>
      <c r="P193" s="23" t="s">
        <v>336</v>
      </c>
      <c r="Q193" s="23" t="s">
        <v>1052</v>
      </c>
      <c r="R193" s="23" t="s">
        <v>1844</v>
      </c>
      <c r="S193" s="23" t="s">
        <v>388</v>
      </c>
      <c r="T193" s="70" t="s">
        <v>1054</v>
      </c>
      <c r="U193" s="23" t="s">
        <v>35</v>
      </c>
      <c r="V193" s="23">
        <v>6.96</v>
      </c>
      <c r="W193" s="84">
        <v>1</v>
      </c>
      <c r="X193" s="23"/>
      <c r="Y193" s="23" t="str">
        <f>+VLOOKUP(B193,[2]URNM2037!$B$4:$AQ$223,42,0)</f>
        <v>CO00000406</v>
      </c>
      <c r="Z193" s="23" t="str">
        <f t="shared" ref="Z193:Z227" si="51">+D193</f>
        <v>LOAIZA ACEVEDO IVONNY ALEJA</v>
      </c>
      <c r="AA193" s="94" t="e">
        <f>+VLOOKUP(B193,[1]Reporte_Empleados!$A:$I,12,0)</f>
        <v>#REF!</v>
      </c>
      <c r="AD193" s="87" t="str">
        <f t="shared" si="48"/>
        <v>CO0406</v>
      </c>
      <c r="AE193" s="23" t="str">
        <f t="shared" si="49"/>
        <v>CO_1639</v>
      </c>
      <c r="AF193" s="68">
        <f t="shared" si="50"/>
        <v>1035283077</v>
      </c>
      <c r="AH193" s="71" t="str">
        <f>+VLOOKUP(B193,[2]URNM2037!$B$4:$AM$223,38,0)</f>
        <v>IVONNYACEVEDO@GMAIL.COM</v>
      </c>
      <c r="AJ193" s="88">
        <f t="shared" ca="1" si="44"/>
        <v>32.638888888888886</v>
      </c>
      <c r="AL193" s="89" t="str">
        <f t="shared" si="45"/>
        <v>24</v>
      </c>
      <c r="AM193" s="71" t="str">
        <f t="shared" si="46"/>
        <v>06</v>
      </c>
      <c r="AN193" s="71" t="str">
        <f t="shared" si="47"/>
        <v>1992</v>
      </c>
    </row>
    <row r="194" spans="1:40" s="71" customFormat="1" ht="18" customHeight="1" x14ac:dyDescent="0.35">
      <c r="A194" s="79">
        <f t="shared" si="40"/>
        <v>190</v>
      </c>
      <c r="B194" s="68">
        <v>1002160541</v>
      </c>
      <c r="C194" s="23" t="s">
        <v>52</v>
      </c>
      <c r="D194" s="23" t="s">
        <v>572</v>
      </c>
      <c r="E194" s="69" t="s">
        <v>27</v>
      </c>
      <c r="F194" s="23" t="s">
        <v>1845</v>
      </c>
      <c r="G194" s="23" t="e" vm="3">
        <v>#VALUE!</v>
      </c>
      <c r="H194" s="23">
        <v>3233286553</v>
      </c>
      <c r="I194" s="70">
        <v>34292</v>
      </c>
      <c r="J194" s="23" t="s">
        <v>1105</v>
      </c>
      <c r="K194" s="23" t="s">
        <v>854</v>
      </c>
      <c r="L194" s="70">
        <v>45352</v>
      </c>
      <c r="M194" s="79">
        <v>1900000</v>
      </c>
      <c r="N194" s="23" t="s">
        <v>1316</v>
      </c>
      <c r="O194" s="23" t="s">
        <v>31</v>
      </c>
      <c r="P194" s="23" t="s">
        <v>446</v>
      </c>
      <c r="Q194" s="23" t="s">
        <v>1052</v>
      </c>
      <c r="R194" s="23" t="s">
        <v>1846</v>
      </c>
      <c r="S194" s="23" t="s">
        <v>388</v>
      </c>
      <c r="T194" s="70" t="s">
        <v>1054</v>
      </c>
      <c r="U194" s="23" t="s">
        <v>35</v>
      </c>
      <c r="V194" s="23">
        <v>6.96</v>
      </c>
      <c r="W194" s="84">
        <v>1</v>
      </c>
      <c r="X194" s="23"/>
      <c r="Y194" s="23" t="str">
        <f>+VLOOKUP(B194,[2]URNM2037!$B$4:$AQ$223,42,0)</f>
        <v>CO00000176</v>
      </c>
      <c r="Z194" s="23" t="str">
        <f t="shared" si="51"/>
        <v>REDONDO ALFORD JESUS MANUEL</v>
      </c>
      <c r="AA194" s="94" t="e">
        <f>+VLOOKUP(B194,[1]Reporte_Empleados!$A:$I,12,0)</f>
        <v>#REF!</v>
      </c>
      <c r="AD194" s="87" t="str">
        <f t="shared" si="48"/>
        <v>CO0176</v>
      </c>
      <c r="AE194" s="23" t="str">
        <f t="shared" si="49"/>
        <v>CO_1639</v>
      </c>
      <c r="AF194" s="68">
        <f t="shared" si="50"/>
        <v>1002160541</v>
      </c>
      <c r="AH194" s="71" t="str">
        <f>+VLOOKUP(B194,[2]URNM2037!$B$4:$AM$223,38,0)</f>
        <v>REDONDOALFORD@GMAIL.COM</v>
      </c>
      <c r="AJ194" s="88">
        <f t="shared" ref="AJ194:AJ208" ca="1" si="52">+DAYS360(I194,$AJ$4)/360</f>
        <v>31.236111111111111</v>
      </c>
      <c r="AL194" s="89" t="str">
        <f t="shared" ref="AL194:AL251" si="53">+TEXT(I194,"dd")</f>
        <v>19</v>
      </c>
      <c r="AM194" s="71" t="str">
        <f t="shared" ref="AM194:AM251" si="54">+TEXT(I194,"mm")</f>
        <v>11</v>
      </c>
      <c r="AN194" s="71" t="str">
        <f t="shared" ref="AN194:AN251" si="55">+TEXT(I194,"yyyy")</f>
        <v>1993</v>
      </c>
    </row>
    <row r="195" spans="1:40" s="71" customFormat="1" ht="18" customHeight="1" x14ac:dyDescent="0.35">
      <c r="A195" s="79">
        <f t="shared" si="40"/>
        <v>191</v>
      </c>
      <c r="B195" s="68">
        <v>15171212</v>
      </c>
      <c r="C195" s="23"/>
      <c r="D195" s="23" t="s">
        <v>139</v>
      </c>
      <c r="E195" s="69" t="s">
        <v>27</v>
      </c>
      <c r="F195" s="23" t="s">
        <v>1847</v>
      </c>
      <c r="G195" s="23" t="e" vm="4">
        <v>#VALUE!</v>
      </c>
      <c r="H195" s="23">
        <v>3188015099</v>
      </c>
      <c r="I195" s="70">
        <v>29660</v>
      </c>
      <c r="J195" s="23" t="s">
        <v>1051</v>
      </c>
      <c r="K195" s="23" t="s">
        <v>29</v>
      </c>
      <c r="L195" s="70">
        <v>45402</v>
      </c>
      <c r="M195" s="79">
        <v>6660700</v>
      </c>
      <c r="N195" s="23" t="s">
        <v>49</v>
      </c>
      <c r="O195" s="23" t="s">
        <v>35</v>
      </c>
      <c r="P195" s="23" t="s">
        <v>82</v>
      </c>
      <c r="Q195" s="23" t="s">
        <v>1052</v>
      </c>
      <c r="R195" s="23"/>
      <c r="S195" s="23" t="s">
        <v>77</v>
      </c>
      <c r="T195" s="70" t="s">
        <v>1054</v>
      </c>
      <c r="U195" s="23"/>
      <c r="V195" s="23">
        <v>6.96</v>
      </c>
      <c r="W195" s="84" t="s">
        <v>924</v>
      </c>
      <c r="X195" s="23"/>
      <c r="Y195" s="23" t="s">
        <v>1848</v>
      </c>
      <c r="Z195" s="23" t="str">
        <f t="shared" si="51"/>
        <v>BEJARANO NARVAEZ CARLOS MARIO</v>
      </c>
      <c r="AA195" s="94"/>
      <c r="AD195" s="87" t="str">
        <f t="shared" si="48"/>
        <v>CO0020</v>
      </c>
      <c r="AE195" s="23" t="str">
        <f t="shared" si="49"/>
        <v>CO_1634</v>
      </c>
      <c r="AF195" s="68">
        <f t="shared" si="50"/>
        <v>15171212</v>
      </c>
      <c r="AH195" s="91" t="s">
        <v>1849</v>
      </c>
      <c r="AJ195" s="88">
        <f t="shared" ca="1" si="52"/>
        <v>43.913888888888891</v>
      </c>
      <c r="AL195" s="89" t="str">
        <f t="shared" si="53"/>
        <v>15</v>
      </c>
      <c r="AM195" s="71" t="str">
        <f t="shared" si="54"/>
        <v>03</v>
      </c>
      <c r="AN195" s="71" t="str">
        <f t="shared" si="55"/>
        <v>1981</v>
      </c>
    </row>
    <row r="196" spans="1:40" s="71" customFormat="1" ht="18" customHeight="1" x14ac:dyDescent="0.35">
      <c r="A196" s="79">
        <f t="shared" si="40"/>
        <v>192</v>
      </c>
      <c r="B196" s="68">
        <v>73377036</v>
      </c>
      <c r="C196" s="23"/>
      <c r="D196" s="23" t="s">
        <v>1850</v>
      </c>
      <c r="E196" s="69" t="s">
        <v>27</v>
      </c>
      <c r="F196" s="23"/>
      <c r="G196" s="23"/>
      <c r="H196" s="23"/>
      <c r="I196" s="70"/>
      <c r="J196" s="23" t="s">
        <v>1119</v>
      </c>
      <c r="K196" s="23" t="s">
        <v>1120</v>
      </c>
      <c r="L196" s="70">
        <v>45367</v>
      </c>
      <c r="M196" s="79">
        <v>2255600</v>
      </c>
      <c r="N196" s="23"/>
      <c r="O196" s="23"/>
      <c r="P196" s="23" t="s">
        <v>204</v>
      </c>
      <c r="Q196" s="23" t="s">
        <v>1052</v>
      </c>
      <c r="R196" s="23"/>
      <c r="S196" s="23" t="s">
        <v>1851</v>
      </c>
      <c r="T196" s="70" t="s">
        <v>1054</v>
      </c>
      <c r="U196" s="23"/>
      <c r="V196" s="23">
        <v>6.96</v>
      </c>
      <c r="W196" s="84">
        <v>1</v>
      </c>
      <c r="X196" s="23"/>
      <c r="Y196" s="23" t="s">
        <v>1852</v>
      </c>
      <c r="Z196" s="23" t="str">
        <f t="shared" si="51"/>
        <v>TABOADA BETANCOURT JOSE JAIME</v>
      </c>
      <c r="AA196" s="94" t="e">
        <f>+VLOOKUP(B196,[1]Reporte_Empleados!$A:$I,12,0)</f>
        <v>#REF!</v>
      </c>
      <c r="AD196" s="87" t="str">
        <f t="shared" si="48"/>
        <v>CO0408</v>
      </c>
      <c r="AE196" s="23" t="str">
        <f t="shared" si="49"/>
        <v>CO_167602</v>
      </c>
      <c r="AF196" s="68">
        <f t="shared" si="50"/>
        <v>73377036</v>
      </c>
      <c r="AH196" s="91"/>
      <c r="AJ196" s="88">
        <f t="shared" ca="1" si="52"/>
        <v>125.12222222222222</v>
      </c>
      <c r="AL196" s="89" t="str">
        <f t="shared" si="53"/>
        <v>00</v>
      </c>
      <c r="AM196" s="71" t="str">
        <f t="shared" si="54"/>
        <v>01</v>
      </c>
      <c r="AN196" s="71" t="str">
        <f t="shared" si="55"/>
        <v>1900</v>
      </c>
    </row>
    <row r="197" spans="1:40" s="71" customFormat="1" ht="18" customHeight="1" x14ac:dyDescent="0.35">
      <c r="A197" s="79">
        <f t="shared" si="40"/>
        <v>193</v>
      </c>
      <c r="B197" s="68">
        <v>1010232266</v>
      </c>
      <c r="C197" s="23"/>
      <c r="D197" s="23" t="s">
        <v>1853</v>
      </c>
      <c r="E197" s="69" t="s">
        <v>27</v>
      </c>
      <c r="F197" s="23"/>
      <c r="G197" s="23" t="e" vm="43">
        <v>#VALUE!</v>
      </c>
      <c r="H197" s="23"/>
      <c r="I197" s="70"/>
      <c r="J197" s="23" t="s">
        <v>1170</v>
      </c>
      <c r="K197" s="23" t="s">
        <v>91</v>
      </c>
      <c r="L197" s="70">
        <v>45413</v>
      </c>
      <c r="M197" s="79">
        <v>5905000</v>
      </c>
      <c r="N197" s="23"/>
      <c r="O197" s="23"/>
      <c r="P197" s="23" t="s">
        <v>1854</v>
      </c>
      <c r="Q197" s="23" t="s">
        <v>1052</v>
      </c>
      <c r="R197" s="23"/>
      <c r="S197" s="23"/>
      <c r="T197" s="70" t="s">
        <v>1054</v>
      </c>
      <c r="U197" s="23"/>
      <c r="V197" s="23">
        <v>6.96</v>
      </c>
      <c r="W197" s="84" t="s">
        <v>924</v>
      </c>
      <c r="X197" s="23"/>
      <c r="Y197" s="23" t="s">
        <v>1855</v>
      </c>
      <c r="Z197" s="23" t="str">
        <f t="shared" si="51"/>
        <v>ACOSTA MORALES JUAN CARLOS</v>
      </c>
      <c r="AA197" s="94"/>
      <c r="AD197" s="87" t="str">
        <f t="shared" si="48"/>
        <v>CO0417</v>
      </c>
      <c r="AE197" s="23" t="str">
        <f t="shared" si="49"/>
        <v>CO_1612</v>
      </c>
      <c r="AF197" s="68">
        <f t="shared" si="50"/>
        <v>1010232266</v>
      </c>
      <c r="AH197" s="91" t="s">
        <v>1856</v>
      </c>
      <c r="AJ197" s="88">
        <f t="shared" ca="1" si="52"/>
        <v>125.12222222222222</v>
      </c>
      <c r="AL197" s="89" t="str">
        <f t="shared" si="53"/>
        <v>00</v>
      </c>
      <c r="AM197" s="71" t="str">
        <f t="shared" si="54"/>
        <v>01</v>
      </c>
      <c r="AN197" s="71" t="str">
        <f t="shared" si="55"/>
        <v>1900</v>
      </c>
    </row>
    <row r="198" spans="1:40" s="71" customFormat="1" ht="18" customHeight="1" x14ac:dyDescent="0.35">
      <c r="A198" s="79">
        <f t="shared" si="40"/>
        <v>194</v>
      </c>
      <c r="B198" s="68">
        <v>1010238928</v>
      </c>
      <c r="C198" s="23"/>
      <c r="D198" s="23" t="s">
        <v>1857</v>
      </c>
      <c r="E198" s="69" t="s">
        <v>27</v>
      </c>
      <c r="F198" s="23" t="s">
        <v>1858</v>
      </c>
      <c r="G198" s="23" t="e" vm="3">
        <v>#VALUE!</v>
      </c>
      <c r="H198" s="23">
        <v>3232494861</v>
      </c>
      <c r="I198" s="70">
        <v>35842</v>
      </c>
      <c r="J198" s="23" t="s">
        <v>1240</v>
      </c>
      <c r="K198" s="23" t="s">
        <v>1241</v>
      </c>
      <c r="L198" s="70">
        <v>45418</v>
      </c>
      <c r="M198" s="79">
        <v>2500000</v>
      </c>
      <c r="N198" s="23" t="s">
        <v>69</v>
      </c>
      <c r="O198" s="23" t="s">
        <v>62</v>
      </c>
      <c r="P198" s="23" t="s">
        <v>1242</v>
      </c>
      <c r="Q198" s="23" t="s">
        <v>1052</v>
      </c>
      <c r="R198" s="23"/>
      <c r="S198" s="23" t="s">
        <v>51</v>
      </c>
      <c r="T198" s="70" t="s">
        <v>1054</v>
      </c>
      <c r="U198" s="23" t="s">
        <v>35</v>
      </c>
      <c r="V198" s="23">
        <v>6.96</v>
      </c>
      <c r="W198" s="84" t="s">
        <v>924</v>
      </c>
      <c r="X198" s="23"/>
      <c r="Y198" s="23" t="s">
        <v>1859</v>
      </c>
      <c r="Z198" s="23" t="str">
        <f t="shared" si="51"/>
        <v>AKLE VILLAREAL ELIAS JOSE</v>
      </c>
      <c r="AA198" s="94"/>
      <c r="AD198" s="87" t="str">
        <f t="shared" si="48"/>
        <v>CO0413</v>
      </c>
      <c r="AE198" s="23" t="str">
        <f t="shared" si="49"/>
        <v>CO_1699</v>
      </c>
      <c r="AF198" s="68">
        <f t="shared" si="50"/>
        <v>1010238928</v>
      </c>
      <c r="AH198" s="91" t="s">
        <v>1860</v>
      </c>
      <c r="AJ198" s="88">
        <f t="shared" ca="1" si="52"/>
        <v>26.994444444444444</v>
      </c>
      <c r="AL198" s="89" t="str">
        <f t="shared" si="53"/>
        <v>16</v>
      </c>
      <c r="AM198" s="71" t="str">
        <f t="shared" si="54"/>
        <v>02</v>
      </c>
      <c r="AN198" s="71" t="str">
        <f t="shared" si="55"/>
        <v>1998</v>
      </c>
    </row>
    <row r="199" spans="1:40" s="71" customFormat="1" ht="18" customHeight="1" x14ac:dyDescent="0.35">
      <c r="A199" s="79">
        <f t="shared" ref="A199:A252" si="56">+A198+1</f>
        <v>195</v>
      </c>
      <c r="B199" s="68">
        <v>1007183573</v>
      </c>
      <c r="C199" s="23"/>
      <c r="D199" s="23" t="s">
        <v>1861</v>
      </c>
      <c r="E199" s="69" t="s">
        <v>27</v>
      </c>
      <c r="F199" s="23" t="s">
        <v>1862</v>
      </c>
      <c r="G199" s="23" t="e" vm="3">
        <v>#VALUE!</v>
      </c>
      <c r="H199" s="23">
        <v>3157040350</v>
      </c>
      <c r="I199" s="70">
        <v>36610</v>
      </c>
      <c r="J199" s="23" t="s">
        <v>1240</v>
      </c>
      <c r="K199" s="23" t="s">
        <v>1241</v>
      </c>
      <c r="L199" s="70">
        <v>45413</v>
      </c>
      <c r="M199" s="79">
        <v>2841300</v>
      </c>
      <c r="N199" s="23" t="s">
        <v>69</v>
      </c>
      <c r="O199" s="23" t="s">
        <v>62</v>
      </c>
      <c r="P199" s="23" t="s">
        <v>1242</v>
      </c>
      <c r="Q199" s="23" t="s">
        <v>1052</v>
      </c>
      <c r="R199" s="23"/>
      <c r="S199" s="23" t="s">
        <v>51</v>
      </c>
      <c r="T199" s="70" t="s">
        <v>1054</v>
      </c>
      <c r="U199" s="23" t="s">
        <v>35</v>
      </c>
      <c r="V199" s="23">
        <v>6.96</v>
      </c>
      <c r="W199" s="84" t="s">
        <v>924</v>
      </c>
      <c r="X199" s="23"/>
      <c r="Y199" s="23" t="s">
        <v>1863</v>
      </c>
      <c r="Z199" s="23" t="str">
        <f t="shared" si="51"/>
        <v>AMELL SALCEDO JORGE MARIO</v>
      </c>
      <c r="AA199" s="94"/>
      <c r="AD199" s="87" t="str">
        <f t="shared" si="48"/>
        <v>CO0414</v>
      </c>
      <c r="AE199" s="23" t="str">
        <f t="shared" si="49"/>
        <v>CO_1699</v>
      </c>
      <c r="AF199" s="68">
        <f t="shared" si="50"/>
        <v>1007183573</v>
      </c>
      <c r="AH199" s="91" t="s">
        <v>1864</v>
      </c>
      <c r="AJ199" s="88">
        <f t="shared" ca="1" si="52"/>
        <v>24.886111111111113</v>
      </c>
      <c r="AL199" s="89" t="str">
        <f t="shared" si="53"/>
        <v>25</v>
      </c>
      <c r="AM199" s="71" t="str">
        <f t="shared" si="54"/>
        <v>03</v>
      </c>
      <c r="AN199" s="71" t="str">
        <f t="shared" si="55"/>
        <v>2000</v>
      </c>
    </row>
    <row r="200" spans="1:40" s="71" customFormat="1" ht="18" customHeight="1" x14ac:dyDescent="0.35">
      <c r="A200" s="79">
        <f t="shared" si="56"/>
        <v>196</v>
      </c>
      <c r="B200" s="68">
        <v>1064796116</v>
      </c>
      <c r="C200" s="23"/>
      <c r="D200" s="23" t="s">
        <v>1865</v>
      </c>
      <c r="E200" s="69" t="s">
        <v>27</v>
      </c>
      <c r="F200" s="23"/>
      <c r="G200" s="23" t="e" vm="6">
        <v>#VALUE!</v>
      </c>
      <c r="H200" s="23"/>
      <c r="I200" s="70"/>
      <c r="J200" s="23" t="s">
        <v>1119</v>
      </c>
      <c r="K200" s="23" t="s">
        <v>1120</v>
      </c>
      <c r="L200" s="70">
        <v>45428</v>
      </c>
      <c r="M200" s="79">
        <v>1900000</v>
      </c>
      <c r="N200" s="23"/>
      <c r="O200" s="23"/>
      <c r="P200" s="23" t="s">
        <v>446</v>
      </c>
      <c r="Q200" s="23" t="s">
        <v>1052</v>
      </c>
      <c r="R200" s="23"/>
      <c r="S200" s="23" t="s">
        <v>1851</v>
      </c>
      <c r="T200" s="70" t="s">
        <v>1054</v>
      </c>
      <c r="U200" s="23"/>
      <c r="V200" s="23">
        <v>6.96</v>
      </c>
      <c r="W200" s="84">
        <v>1</v>
      </c>
      <c r="X200" s="23"/>
      <c r="Y200" s="23" t="s">
        <v>1866</v>
      </c>
      <c r="Z200" s="23" t="str">
        <f t="shared" si="51"/>
        <v>BANOS OCHOA KENNER EDUARDO</v>
      </c>
      <c r="AA200" s="94" t="e">
        <f>+VLOOKUP(B200,[1]Reporte_Empleados!$A:$I,12,0)</f>
        <v>#REF!</v>
      </c>
      <c r="AD200" s="87" t="str">
        <f t="shared" si="48"/>
        <v>CO0015</v>
      </c>
      <c r="AE200" s="23" t="str">
        <f t="shared" si="49"/>
        <v>CO_167602</v>
      </c>
      <c r="AF200" s="68">
        <f t="shared" si="50"/>
        <v>1064796116</v>
      </c>
      <c r="AH200" s="91"/>
      <c r="AJ200" s="88">
        <f t="shared" ca="1" si="52"/>
        <v>125.12222222222222</v>
      </c>
      <c r="AL200" s="89" t="str">
        <f t="shared" si="53"/>
        <v>00</v>
      </c>
      <c r="AM200" s="71" t="str">
        <f t="shared" si="54"/>
        <v>01</v>
      </c>
      <c r="AN200" s="71" t="str">
        <f t="shared" si="55"/>
        <v>1900</v>
      </c>
    </row>
    <row r="201" spans="1:40" s="71" customFormat="1" ht="18" customHeight="1" x14ac:dyDescent="0.35">
      <c r="A201" s="79">
        <f t="shared" si="56"/>
        <v>197</v>
      </c>
      <c r="B201" s="68">
        <v>1010098464</v>
      </c>
      <c r="C201" s="23"/>
      <c r="D201" s="23" t="s">
        <v>1867</v>
      </c>
      <c r="E201" s="69" t="s">
        <v>27</v>
      </c>
      <c r="F201" s="23"/>
      <c r="G201" s="23" t="e" vm="3">
        <v>#VALUE!</v>
      </c>
      <c r="H201" s="23"/>
      <c r="I201" s="70"/>
      <c r="J201" s="23" t="s">
        <v>1339</v>
      </c>
      <c r="K201" s="23" t="s">
        <v>317</v>
      </c>
      <c r="L201" s="70">
        <v>45413</v>
      </c>
      <c r="M201" s="79">
        <v>2472400</v>
      </c>
      <c r="N201" s="23"/>
      <c r="O201" s="23"/>
      <c r="P201" s="23" t="s">
        <v>1854</v>
      </c>
      <c r="Q201" s="23" t="s">
        <v>1052</v>
      </c>
      <c r="R201" s="23"/>
      <c r="S201" s="23" t="s">
        <v>51</v>
      </c>
      <c r="T201" s="70" t="s">
        <v>1054</v>
      </c>
      <c r="U201" s="23"/>
      <c r="V201" s="23">
        <v>6.96</v>
      </c>
      <c r="W201" s="84" t="s">
        <v>924</v>
      </c>
      <c r="X201" s="23"/>
      <c r="Y201" s="23" t="s">
        <v>1868</v>
      </c>
      <c r="Z201" s="23" t="str">
        <f t="shared" si="51"/>
        <v>BARRAGAN ZABALA JUAN ANDRES</v>
      </c>
      <c r="AA201" s="94"/>
      <c r="AD201" s="87" t="str">
        <f t="shared" si="48"/>
        <v>CO0333</v>
      </c>
      <c r="AE201" s="23" t="str">
        <f t="shared" si="49"/>
        <v>CO_1626</v>
      </c>
      <c r="AF201" s="68">
        <f t="shared" si="50"/>
        <v>1010098464</v>
      </c>
      <c r="AH201" s="91" t="s">
        <v>1869</v>
      </c>
      <c r="AJ201" s="88">
        <f t="shared" ca="1" si="52"/>
        <v>125.12222222222222</v>
      </c>
      <c r="AL201" s="89" t="str">
        <f t="shared" si="53"/>
        <v>00</v>
      </c>
      <c r="AM201" s="71" t="str">
        <f t="shared" si="54"/>
        <v>01</v>
      </c>
      <c r="AN201" s="71" t="str">
        <f t="shared" si="55"/>
        <v>1900</v>
      </c>
    </row>
    <row r="202" spans="1:40" s="71" customFormat="1" ht="18" customHeight="1" x14ac:dyDescent="0.35">
      <c r="A202" s="79">
        <f t="shared" si="56"/>
        <v>198</v>
      </c>
      <c r="B202" s="68">
        <v>1234096159</v>
      </c>
      <c r="C202" s="23"/>
      <c r="D202" s="23" t="s">
        <v>1870</v>
      </c>
      <c r="E202" s="69" t="s">
        <v>66</v>
      </c>
      <c r="F202" s="23"/>
      <c r="G202" s="23" t="e" vm="3">
        <v>#VALUE!</v>
      </c>
      <c r="H202" s="23"/>
      <c r="I202" s="70"/>
      <c r="J202" s="23" t="s">
        <v>1170</v>
      </c>
      <c r="K202" s="23" t="s">
        <v>91</v>
      </c>
      <c r="L202" s="70">
        <v>45413</v>
      </c>
      <c r="M202" s="79">
        <v>2472400</v>
      </c>
      <c r="N202" s="23"/>
      <c r="O202" s="23"/>
      <c r="P202" s="23" t="s">
        <v>1854</v>
      </c>
      <c r="Q202" s="23" t="s">
        <v>1052</v>
      </c>
      <c r="R202" s="23"/>
      <c r="S202" s="23" t="s">
        <v>51</v>
      </c>
      <c r="T202" s="70" t="s">
        <v>1054</v>
      </c>
      <c r="U202" s="23"/>
      <c r="V202" s="23">
        <v>6.96</v>
      </c>
      <c r="W202" s="84" t="s">
        <v>924</v>
      </c>
      <c r="X202" s="23"/>
      <c r="Y202" s="23" t="s">
        <v>1871</v>
      </c>
      <c r="Z202" s="23" t="str">
        <f t="shared" si="51"/>
        <v>BARRIOS D VERA VALENTINA</v>
      </c>
      <c r="AA202" s="94"/>
      <c r="AD202" s="87" t="str">
        <f t="shared" si="48"/>
        <v>CO0415</v>
      </c>
      <c r="AE202" s="23" t="str">
        <f t="shared" si="49"/>
        <v>CO_1612</v>
      </c>
      <c r="AF202" s="68">
        <f t="shared" si="50"/>
        <v>1234096159</v>
      </c>
      <c r="AH202" s="91" t="s">
        <v>1872</v>
      </c>
      <c r="AJ202" s="88">
        <f t="shared" ca="1" si="52"/>
        <v>125.12222222222222</v>
      </c>
      <c r="AL202" s="89" t="str">
        <f t="shared" si="53"/>
        <v>00</v>
      </c>
      <c r="AM202" s="71" t="str">
        <f t="shared" si="54"/>
        <v>01</v>
      </c>
      <c r="AN202" s="71" t="str">
        <f t="shared" si="55"/>
        <v>1900</v>
      </c>
    </row>
    <row r="203" spans="1:40" s="71" customFormat="1" ht="18" customHeight="1" x14ac:dyDescent="0.35">
      <c r="A203" s="79">
        <f t="shared" si="56"/>
        <v>199</v>
      </c>
      <c r="B203" s="68">
        <v>1045701737</v>
      </c>
      <c r="C203" s="23"/>
      <c r="D203" s="23" t="s">
        <v>1873</v>
      </c>
      <c r="E203" s="69" t="s">
        <v>66</v>
      </c>
      <c r="F203" s="23" t="s">
        <v>1874</v>
      </c>
      <c r="G203" s="23" t="e" vm="3">
        <v>#VALUE!</v>
      </c>
      <c r="H203" s="23">
        <v>3145248654</v>
      </c>
      <c r="I203" s="70">
        <v>33538</v>
      </c>
      <c r="J203" s="23" t="s">
        <v>1203</v>
      </c>
      <c r="K203" s="23" t="s">
        <v>68</v>
      </c>
      <c r="L203" s="70">
        <v>45413</v>
      </c>
      <c r="M203" s="79">
        <v>2600000</v>
      </c>
      <c r="N203" s="23" t="s">
        <v>69</v>
      </c>
      <c r="O203" s="23" t="s">
        <v>62</v>
      </c>
      <c r="P203" s="23" t="s">
        <v>1875</v>
      </c>
      <c r="Q203" s="23" t="s">
        <v>1052</v>
      </c>
      <c r="R203" s="23"/>
      <c r="S203" s="23" t="s">
        <v>51</v>
      </c>
      <c r="T203" s="70" t="s">
        <v>1054</v>
      </c>
      <c r="U203" s="23" t="s">
        <v>35</v>
      </c>
      <c r="V203" s="23">
        <v>6.96</v>
      </c>
      <c r="W203" s="84" t="s">
        <v>924</v>
      </c>
      <c r="X203" s="23"/>
      <c r="Y203" s="23" t="s">
        <v>1876</v>
      </c>
      <c r="Z203" s="23" t="str">
        <f t="shared" si="51"/>
        <v>BARROS MERINO LIZETH DEL CA</v>
      </c>
      <c r="AA203" s="94"/>
      <c r="AD203" s="87" t="str">
        <f t="shared" si="48"/>
        <v>CO0419</v>
      </c>
      <c r="AE203" s="23" t="str">
        <f t="shared" si="49"/>
        <v>CO_1694</v>
      </c>
      <c r="AF203" s="68">
        <f t="shared" si="50"/>
        <v>1045701737</v>
      </c>
      <c r="AH203" s="91" t="s">
        <v>1877</v>
      </c>
      <c r="AJ203" s="88">
        <f t="shared" ca="1" si="52"/>
        <v>33.297222222222224</v>
      </c>
      <c r="AL203" s="89" t="str">
        <f t="shared" si="53"/>
        <v>27</v>
      </c>
      <c r="AM203" s="71" t="str">
        <f t="shared" si="54"/>
        <v>10</v>
      </c>
      <c r="AN203" s="71" t="str">
        <f t="shared" si="55"/>
        <v>1991</v>
      </c>
    </row>
    <row r="204" spans="1:40" s="71" customFormat="1" ht="18" customHeight="1" x14ac:dyDescent="0.35">
      <c r="A204" s="79">
        <f t="shared" si="56"/>
        <v>200</v>
      </c>
      <c r="B204" s="68">
        <v>1002207961</v>
      </c>
      <c r="C204" s="23"/>
      <c r="D204" s="23" t="s">
        <v>1878</v>
      </c>
      <c r="E204" s="69" t="s">
        <v>27</v>
      </c>
      <c r="F204" s="23"/>
      <c r="G204" s="23" t="e" vm="3">
        <v>#VALUE!</v>
      </c>
      <c r="H204" s="23"/>
      <c r="I204" s="70"/>
      <c r="J204" s="23" t="s">
        <v>1051</v>
      </c>
      <c r="K204" s="23" t="s">
        <v>29</v>
      </c>
      <c r="L204" s="70">
        <v>45428</v>
      </c>
      <c r="M204" s="79">
        <v>2472400</v>
      </c>
      <c r="N204" s="23"/>
      <c r="O204" s="23"/>
      <c r="P204" s="23" t="s">
        <v>1854</v>
      </c>
      <c r="Q204" s="23" t="s">
        <v>1052</v>
      </c>
      <c r="R204" s="23"/>
      <c r="S204" s="23" t="s">
        <v>51</v>
      </c>
      <c r="T204" s="70" t="s">
        <v>1054</v>
      </c>
      <c r="U204" s="23"/>
      <c r="V204" s="23">
        <v>6.96</v>
      </c>
      <c r="W204" s="84" t="s">
        <v>924</v>
      </c>
      <c r="X204" s="23"/>
      <c r="Y204" s="23" t="s">
        <v>1879</v>
      </c>
      <c r="Z204" s="23" t="str">
        <f t="shared" si="51"/>
        <v>CONSUEGRA TORRENEGRA LUIS F</v>
      </c>
      <c r="AA204" s="94"/>
      <c r="AD204" s="87" t="str">
        <f t="shared" si="48"/>
        <v>CO0421</v>
      </c>
      <c r="AE204" s="23" t="str">
        <f t="shared" si="49"/>
        <v>CO_1634</v>
      </c>
      <c r="AF204" s="68">
        <f t="shared" si="50"/>
        <v>1002207961</v>
      </c>
      <c r="AH204" s="91" t="s">
        <v>1880</v>
      </c>
      <c r="AJ204" s="88">
        <f t="shared" ca="1" si="52"/>
        <v>125.12222222222222</v>
      </c>
      <c r="AL204" s="89" t="str">
        <f t="shared" si="53"/>
        <v>00</v>
      </c>
      <c r="AM204" s="71" t="str">
        <f t="shared" si="54"/>
        <v>01</v>
      </c>
      <c r="AN204" s="71" t="str">
        <f t="shared" si="55"/>
        <v>1900</v>
      </c>
    </row>
    <row r="205" spans="1:40" s="71" customFormat="1" ht="18" customHeight="1" x14ac:dyDescent="0.35">
      <c r="A205" s="79">
        <f t="shared" si="56"/>
        <v>201</v>
      </c>
      <c r="B205" s="68">
        <v>1113655080</v>
      </c>
      <c r="C205" s="23"/>
      <c r="D205" s="23" t="s">
        <v>1881</v>
      </c>
      <c r="E205" s="69" t="s">
        <v>27</v>
      </c>
      <c r="F205" s="23"/>
      <c r="G205" s="23" t="e" vm="21">
        <v>#VALUE!</v>
      </c>
      <c r="H205" s="23"/>
      <c r="I205" s="70"/>
      <c r="J205" s="23" t="s">
        <v>1059</v>
      </c>
      <c r="K205" s="23" t="s">
        <v>60</v>
      </c>
      <c r="L205" s="70">
        <v>45413</v>
      </c>
      <c r="M205" s="79">
        <v>2404200</v>
      </c>
      <c r="N205" s="23"/>
      <c r="O205" s="23"/>
      <c r="P205" s="23" t="s">
        <v>228</v>
      </c>
      <c r="Q205" s="23" t="s">
        <v>1052</v>
      </c>
      <c r="R205" s="23"/>
      <c r="S205" s="23" t="s">
        <v>64</v>
      </c>
      <c r="T205" s="70" t="s">
        <v>1054</v>
      </c>
      <c r="U205" s="23"/>
      <c r="V205" s="23">
        <v>6.96</v>
      </c>
      <c r="W205" s="84" t="s">
        <v>924</v>
      </c>
      <c r="X205" s="23"/>
      <c r="Y205" s="23" t="s">
        <v>1882</v>
      </c>
      <c r="Z205" s="23" t="str">
        <f t="shared" si="51"/>
        <v>ESTUPINAN PALACIOS ANDRES F</v>
      </c>
      <c r="AA205" s="94"/>
      <c r="AD205" s="87" t="str">
        <f t="shared" si="48"/>
        <v>CO0418</v>
      </c>
      <c r="AE205" s="23" t="str">
        <f t="shared" si="49"/>
        <v>CO_1624</v>
      </c>
      <c r="AF205" s="68">
        <f t="shared" si="50"/>
        <v>1113655080</v>
      </c>
      <c r="AH205" s="91" t="s">
        <v>1883</v>
      </c>
      <c r="AJ205" s="88">
        <f t="shared" ca="1" si="52"/>
        <v>125.12222222222222</v>
      </c>
      <c r="AL205" s="89" t="str">
        <f t="shared" si="53"/>
        <v>00</v>
      </c>
      <c r="AM205" s="71" t="str">
        <f t="shared" si="54"/>
        <v>01</v>
      </c>
      <c r="AN205" s="71" t="str">
        <f t="shared" si="55"/>
        <v>1900</v>
      </c>
    </row>
    <row r="206" spans="1:40" s="71" customFormat="1" ht="18" customHeight="1" x14ac:dyDescent="0.35">
      <c r="A206" s="79">
        <f t="shared" si="56"/>
        <v>202</v>
      </c>
      <c r="B206" s="68">
        <v>1064115056</v>
      </c>
      <c r="C206" s="23"/>
      <c r="D206" s="23" t="s">
        <v>364</v>
      </c>
      <c r="E206" s="69" t="s">
        <v>27</v>
      </c>
      <c r="F206" s="23"/>
      <c r="G206" s="23" t="e" vm="44">
        <v>#VALUE!</v>
      </c>
      <c r="H206" s="23"/>
      <c r="I206" s="70"/>
      <c r="J206" s="23" t="s">
        <v>1119</v>
      </c>
      <c r="K206" s="23" t="s">
        <v>1120</v>
      </c>
      <c r="L206" s="70">
        <v>45433</v>
      </c>
      <c r="M206" s="79">
        <v>3881700</v>
      </c>
      <c r="N206" s="23"/>
      <c r="O206" s="23"/>
      <c r="P206" s="23" t="s">
        <v>82</v>
      </c>
      <c r="Q206" s="23" t="s">
        <v>1052</v>
      </c>
      <c r="R206" s="23"/>
      <c r="S206" s="23" t="s">
        <v>51</v>
      </c>
      <c r="T206" s="70" t="s">
        <v>1054</v>
      </c>
      <c r="U206" s="23"/>
      <c r="V206" s="23">
        <v>6.96</v>
      </c>
      <c r="W206" s="84" t="s">
        <v>924</v>
      </c>
      <c r="X206" s="23"/>
      <c r="Y206" s="23" t="s">
        <v>1884</v>
      </c>
      <c r="Z206" s="23" t="str">
        <f t="shared" si="51"/>
        <v>JAIMES QUINTERO DARWIN ALBERTO</v>
      </c>
      <c r="AA206" s="94"/>
      <c r="AD206" s="87" t="str">
        <f t="shared" si="48"/>
        <v>CO0099</v>
      </c>
      <c r="AE206" s="23" t="str">
        <f t="shared" si="49"/>
        <v>CO_167602</v>
      </c>
      <c r="AF206" s="68">
        <f t="shared" si="50"/>
        <v>1064115056</v>
      </c>
      <c r="AH206" s="91" t="s">
        <v>1885</v>
      </c>
      <c r="AJ206" s="88">
        <f t="shared" ca="1" si="52"/>
        <v>125.12222222222222</v>
      </c>
      <c r="AL206" s="89" t="str">
        <f t="shared" si="53"/>
        <v>00</v>
      </c>
      <c r="AM206" s="71" t="str">
        <f t="shared" si="54"/>
        <v>01</v>
      </c>
      <c r="AN206" s="71" t="str">
        <f t="shared" si="55"/>
        <v>1900</v>
      </c>
    </row>
    <row r="207" spans="1:40" s="71" customFormat="1" ht="18" customHeight="1" x14ac:dyDescent="0.35">
      <c r="A207" s="79">
        <f t="shared" si="56"/>
        <v>203</v>
      </c>
      <c r="B207" s="68">
        <v>1140905176</v>
      </c>
      <c r="C207" s="23"/>
      <c r="D207" s="23" t="s">
        <v>1886</v>
      </c>
      <c r="E207" s="69" t="s">
        <v>27</v>
      </c>
      <c r="F207" s="23"/>
      <c r="G207" s="23" t="e" vm="3">
        <v>#VALUE!</v>
      </c>
      <c r="H207" s="23"/>
      <c r="I207" s="70"/>
      <c r="J207" s="23" t="s">
        <v>1170</v>
      </c>
      <c r="K207" s="23" t="s">
        <v>91</v>
      </c>
      <c r="L207" s="70">
        <v>45413</v>
      </c>
      <c r="M207" s="79">
        <v>2472400</v>
      </c>
      <c r="N207" s="23"/>
      <c r="O207" s="23"/>
      <c r="P207" s="23" t="s">
        <v>1854</v>
      </c>
      <c r="Q207" s="23" t="s">
        <v>1052</v>
      </c>
      <c r="R207" s="23"/>
      <c r="S207" s="23" t="s">
        <v>51</v>
      </c>
      <c r="T207" s="70" t="s">
        <v>1054</v>
      </c>
      <c r="U207" s="23"/>
      <c r="V207" s="23">
        <v>6.96</v>
      </c>
      <c r="W207" s="84" t="s">
        <v>924</v>
      </c>
      <c r="X207" s="23"/>
      <c r="Y207" s="23" t="s">
        <v>1887</v>
      </c>
      <c r="Z207" s="23" t="str">
        <f t="shared" si="51"/>
        <v>MURILLO LOPEZ KEVIN EDUARDO</v>
      </c>
      <c r="AA207" s="94"/>
      <c r="AD207" s="87" t="str">
        <f t="shared" si="48"/>
        <v>CO0420</v>
      </c>
      <c r="AE207" s="23" t="str">
        <f t="shared" si="49"/>
        <v>CO_1612</v>
      </c>
      <c r="AF207" s="68">
        <f t="shared" si="50"/>
        <v>1140905176</v>
      </c>
      <c r="AH207" s="91" t="s">
        <v>1888</v>
      </c>
      <c r="AJ207" s="88">
        <f t="shared" ca="1" si="52"/>
        <v>125.12222222222222</v>
      </c>
      <c r="AL207" s="89" t="str">
        <f t="shared" si="53"/>
        <v>00</v>
      </c>
      <c r="AM207" s="71" t="str">
        <f t="shared" si="54"/>
        <v>01</v>
      </c>
      <c r="AN207" s="71" t="str">
        <f t="shared" si="55"/>
        <v>1900</v>
      </c>
    </row>
    <row r="208" spans="1:40" s="71" customFormat="1" ht="18" customHeight="1" x14ac:dyDescent="0.35">
      <c r="A208" s="79">
        <f t="shared" si="56"/>
        <v>204</v>
      </c>
      <c r="B208" s="68">
        <v>1001779271</v>
      </c>
      <c r="C208" s="23"/>
      <c r="D208" s="23" t="s">
        <v>1889</v>
      </c>
      <c r="E208" s="69" t="s">
        <v>27</v>
      </c>
      <c r="F208" s="23"/>
      <c r="G208" s="23" t="e" vm="3">
        <v>#VALUE!</v>
      </c>
      <c r="H208" s="23"/>
      <c r="I208" s="70"/>
      <c r="J208" s="23" t="s">
        <v>1224</v>
      </c>
      <c r="K208" s="23" t="s">
        <v>197</v>
      </c>
      <c r="L208" s="70">
        <v>45413</v>
      </c>
      <c r="M208" s="79">
        <v>2472400</v>
      </c>
      <c r="N208" s="23"/>
      <c r="O208" s="23"/>
      <c r="P208" s="23" t="s">
        <v>1854</v>
      </c>
      <c r="Q208" s="23" t="s">
        <v>1052</v>
      </c>
      <c r="R208" s="23"/>
      <c r="S208" s="23" t="s">
        <v>51</v>
      </c>
      <c r="T208" s="70" t="s">
        <v>1054</v>
      </c>
      <c r="U208" s="23"/>
      <c r="V208" s="23">
        <v>6.96</v>
      </c>
      <c r="W208" s="84" t="s">
        <v>924</v>
      </c>
      <c r="X208" s="23"/>
      <c r="Y208" s="23" t="s">
        <v>1890</v>
      </c>
      <c r="Z208" s="23" t="str">
        <f t="shared" si="51"/>
        <v>PEREZ OLIVAREZ ALDAIR MANUE</v>
      </c>
      <c r="AA208" s="94"/>
      <c r="AD208" s="87" t="str">
        <f t="shared" si="48"/>
        <v>CO0416</v>
      </c>
      <c r="AE208" s="23" t="str">
        <f t="shared" si="49"/>
        <v>CO_1670</v>
      </c>
      <c r="AF208" s="68">
        <f t="shared" si="50"/>
        <v>1001779271</v>
      </c>
      <c r="AH208" s="91" t="s">
        <v>1891</v>
      </c>
      <c r="AJ208" s="88">
        <f t="shared" ca="1" si="52"/>
        <v>125.12222222222222</v>
      </c>
      <c r="AL208" s="89" t="str">
        <f t="shared" si="53"/>
        <v>00</v>
      </c>
      <c r="AM208" s="71" t="str">
        <f t="shared" si="54"/>
        <v>01</v>
      </c>
      <c r="AN208" s="71" t="str">
        <f t="shared" si="55"/>
        <v>1900</v>
      </c>
    </row>
    <row r="209" spans="1:40" s="71" customFormat="1" ht="18" customHeight="1" x14ac:dyDescent="0.35">
      <c r="A209" s="79">
        <f t="shared" si="56"/>
        <v>205</v>
      </c>
      <c r="B209" s="68">
        <v>1143425219</v>
      </c>
      <c r="C209" s="23"/>
      <c r="D209" s="23" t="s">
        <v>566</v>
      </c>
      <c r="E209" s="69" t="s">
        <v>27</v>
      </c>
      <c r="F209" s="23"/>
      <c r="G209" s="23" t="e" vm="3">
        <v>#VALUE!</v>
      </c>
      <c r="H209" s="23"/>
      <c r="I209" s="70"/>
      <c r="J209" s="23" t="s">
        <v>1051</v>
      </c>
      <c r="K209" s="23" t="s">
        <v>29</v>
      </c>
      <c r="L209" s="70">
        <v>45445</v>
      </c>
      <c r="M209" s="79">
        <v>2000000</v>
      </c>
      <c r="N209" s="23"/>
      <c r="O209" s="23"/>
      <c r="P209" s="23" t="s">
        <v>517</v>
      </c>
      <c r="Q209" s="23" t="s">
        <v>1052</v>
      </c>
      <c r="R209" s="23"/>
      <c r="S209" s="23"/>
      <c r="T209" s="70" t="s">
        <v>1054</v>
      </c>
      <c r="U209" s="23"/>
      <c r="V209" s="23">
        <v>6.96</v>
      </c>
      <c r="W209" s="84">
        <v>0</v>
      </c>
      <c r="X209" s="23"/>
      <c r="Y209" s="23" t="s">
        <v>1892</v>
      </c>
      <c r="Z209" s="23" t="str">
        <f t="shared" si="51"/>
        <v>QUINTERO MARTINEZ KENDRY JOHAN</v>
      </c>
      <c r="AA209" s="94"/>
      <c r="AD209" s="87" t="str">
        <f t="shared" si="48"/>
        <v>CO0174</v>
      </c>
      <c r="AE209" s="23" t="str">
        <f t="shared" si="49"/>
        <v>CO_1634</v>
      </c>
      <c r="AF209" s="68">
        <f t="shared" si="50"/>
        <v>1143425219</v>
      </c>
      <c r="AH209" s="91"/>
      <c r="AJ209" s="88"/>
      <c r="AL209" s="89" t="str">
        <f t="shared" si="53"/>
        <v>00</v>
      </c>
      <c r="AM209" s="71" t="str">
        <f t="shared" si="54"/>
        <v>01</v>
      </c>
      <c r="AN209" s="71" t="str">
        <f t="shared" si="55"/>
        <v>1900</v>
      </c>
    </row>
    <row r="210" spans="1:40" s="71" customFormat="1" ht="18" customHeight="1" x14ac:dyDescent="0.35">
      <c r="A210" s="79">
        <f t="shared" si="56"/>
        <v>206</v>
      </c>
      <c r="B210" s="68">
        <v>1007763486</v>
      </c>
      <c r="C210" s="23"/>
      <c r="D210" s="23" t="s">
        <v>1893</v>
      </c>
      <c r="E210" s="69" t="s">
        <v>27</v>
      </c>
      <c r="F210" s="23"/>
      <c r="G210" s="23" t="e" vm="45">
        <v>#VALUE!</v>
      </c>
      <c r="H210" s="23"/>
      <c r="I210" s="70"/>
      <c r="J210" s="23" t="s">
        <v>1059</v>
      </c>
      <c r="K210" s="23" t="s">
        <v>60</v>
      </c>
      <c r="L210" s="70">
        <v>45446</v>
      </c>
      <c r="M210" s="79">
        <v>1600000</v>
      </c>
      <c r="N210" s="23"/>
      <c r="O210" s="23"/>
      <c r="P210" s="23" t="s">
        <v>204</v>
      </c>
      <c r="Q210" s="23" t="s">
        <v>1052</v>
      </c>
      <c r="R210" s="23"/>
      <c r="S210" s="23" t="s">
        <v>64</v>
      </c>
      <c r="T210" s="70" t="s">
        <v>1054</v>
      </c>
      <c r="U210" s="23"/>
      <c r="V210" s="23">
        <v>6.96</v>
      </c>
      <c r="W210" s="84">
        <v>0</v>
      </c>
      <c r="X210" s="23"/>
      <c r="Y210" s="23" t="s">
        <v>1894</v>
      </c>
      <c r="Z210" s="23" t="str">
        <f t="shared" si="51"/>
        <v>BERNAL PIEDRAHITA MICHAEL</v>
      </c>
      <c r="AA210" s="94"/>
      <c r="AD210" s="87" t="str">
        <f t="shared" si="48"/>
        <v>CO0422</v>
      </c>
      <c r="AE210" s="23" t="str">
        <f t="shared" si="49"/>
        <v>CO_1624</v>
      </c>
      <c r="AF210" s="68">
        <f t="shared" si="50"/>
        <v>1007763486</v>
      </c>
      <c r="AH210" s="91"/>
      <c r="AJ210" s="88"/>
      <c r="AL210" s="89" t="str">
        <f t="shared" si="53"/>
        <v>00</v>
      </c>
      <c r="AM210" s="71" t="str">
        <f t="shared" si="54"/>
        <v>01</v>
      </c>
      <c r="AN210" s="71" t="str">
        <f t="shared" si="55"/>
        <v>1900</v>
      </c>
    </row>
    <row r="211" spans="1:40" s="71" customFormat="1" ht="18" customHeight="1" x14ac:dyDescent="0.35">
      <c r="A211" s="79">
        <f t="shared" si="56"/>
        <v>207</v>
      </c>
      <c r="B211" s="68">
        <v>1064119178</v>
      </c>
      <c r="C211" s="23"/>
      <c r="D211" s="23" t="s">
        <v>1895</v>
      </c>
      <c r="E211" s="69" t="s">
        <v>66</v>
      </c>
      <c r="F211" s="23"/>
      <c r="G211" s="23"/>
      <c r="H211" s="23"/>
      <c r="I211" s="70"/>
      <c r="J211" s="23" t="s">
        <v>1051</v>
      </c>
      <c r="K211" s="23" t="str">
        <f>+VLOOKUP(J211,J6:K210,2,0)</f>
        <v>DRUMMOND</v>
      </c>
      <c r="L211" s="70">
        <v>45446</v>
      </c>
      <c r="M211" s="79">
        <v>2934200</v>
      </c>
      <c r="N211" s="23"/>
      <c r="O211" s="23"/>
      <c r="P211" s="23" t="s">
        <v>235</v>
      </c>
      <c r="Q211" s="23" t="s">
        <v>1052</v>
      </c>
      <c r="R211" s="23"/>
      <c r="S211" s="23" t="s">
        <v>77</v>
      </c>
      <c r="T211" s="70" t="s">
        <v>1054</v>
      </c>
      <c r="U211" s="23"/>
      <c r="V211" s="23">
        <v>6.96</v>
      </c>
      <c r="W211" s="84">
        <v>0</v>
      </c>
      <c r="X211" s="23"/>
      <c r="Y211" s="23" t="s">
        <v>1896</v>
      </c>
      <c r="Z211" s="23" t="str">
        <f t="shared" si="51"/>
        <v>HERNANDEZ LAGARCHA MARIA JOSE</v>
      </c>
      <c r="AA211" s="94"/>
      <c r="AD211" s="87" t="str">
        <f t="shared" si="48"/>
        <v>CO0423</v>
      </c>
      <c r="AE211" s="23" t="str">
        <f t="shared" si="49"/>
        <v>CO_1634</v>
      </c>
      <c r="AF211" s="68">
        <f t="shared" si="50"/>
        <v>1064119178</v>
      </c>
      <c r="AH211" s="91"/>
      <c r="AJ211" s="88"/>
      <c r="AL211" s="89" t="str">
        <f t="shared" si="53"/>
        <v>00</v>
      </c>
      <c r="AM211" s="71" t="str">
        <f t="shared" si="54"/>
        <v>01</v>
      </c>
      <c r="AN211" s="71" t="str">
        <f t="shared" si="55"/>
        <v>1900</v>
      </c>
    </row>
    <row r="212" spans="1:40" s="71" customFormat="1" ht="18" customHeight="1" x14ac:dyDescent="0.35">
      <c r="A212" s="79">
        <f t="shared" si="56"/>
        <v>208</v>
      </c>
      <c r="B212" s="68">
        <v>1006195109</v>
      </c>
      <c r="C212" s="23"/>
      <c r="D212" s="23" t="s">
        <v>1897</v>
      </c>
      <c r="E212" s="69" t="s">
        <v>27</v>
      </c>
      <c r="F212" s="23"/>
      <c r="G212" s="23" t="e" vm="45">
        <v>#VALUE!</v>
      </c>
      <c r="H212" s="23"/>
      <c r="I212" s="70"/>
      <c r="J212" s="23" t="s">
        <v>1898</v>
      </c>
      <c r="K212" s="23" t="s">
        <v>1899</v>
      </c>
      <c r="L212" s="70">
        <v>45446</v>
      </c>
      <c r="M212" s="79">
        <v>1600000</v>
      </c>
      <c r="N212" s="23"/>
      <c r="O212" s="23"/>
      <c r="P212" s="23" t="s">
        <v>204</v>
      </c>
      <c r="Q212" s="23" t="s">
        <v>1052</v>
      </c>
      <c r="R212" s="23"/>
      <c r="S212" s="23" t="s">
        <v>64</v>
      </c>
      <c r="T212" s="70" t="s">
        <v>1054</v>
      </c>
      <c r="U212" s="23"/>
      <c r="V212" s="23">
        <v>6.96</v>
      </c>
      <c r="W212" s="84">
        <v>0</v>
      </c>
      <c r="X212" s="23"/>
      <c r="Y212" s="23" t="s">
        <v>1900</v>
      </c>
      <c r="Z212" s="23" t="str">
        <f t="shared" si="51"/>
        <v>RIASCOS CASTILLO BRAYAN ERNESTO</v>
      </c>
      <c r="AA212" s="94"/>
      <c r="AD212" s="87" t="str">
        <f t="shared" si="48"/>
        <v>CO0424</v>
      </c>
      <c r="AE212" s="23" t="str">
        <f t="shared" si="49"/>
        <v>CO_1641</v>
      </c>
      <c r="AF212" s="68">
        <f t="shared" si="50"/>
        <v>1006195109</v>
      </c>
      <c r="AH212" s="91"/>
      <c r="AJ212" s="88"/>
      <c r="AL212" s="89" t="str">
        <f t="shared" si="53"/>
        <v>00</v>
      </c>
      <c r="AM212" s="71" t="str">
        <f t="shared" si="54"/>
        <v>01</v>
      </c>
      <c r="AN212" s="71" t="str">
        <f t="shared" si="55"/>
        <v>1900</v>
      </c>
    </row>
    <row r="213" spans="1:40" s="71" customFormat="1" ht="18" customHeight="1" x14ac:dyDescent="0.35">
      <c r="A213" s="79">
        <f t="shared" si="56"/>
        <v>209</v>
      </c>
      <c r="B213" s="68">
        <v>1063293608</v>
      </c>
      <c r="C213" s="23"/>
      <c r="D213" s="23" t="s">
        <v>1901</v>
      </c>
      <c r="E213" s="69" t="s">
        <v>27</v>
      </c>
      <c r="F213" s="23"/>
      <c r="G213" s="23" t="e" vm="46">
        <v>#VALUE!</v>
      </c>
      <c r="H213" s="23"/>
      <c r="I213" s="70"/>
      <c r="J213" s="23" t="s">
        <v>1588</v>
      </c>
      <c r="K213" s="23" t="str">
        <f>+VLOOKUP(J213,J8:K212,2,0)</f>
        <v>CERROMATOSO</v>
      </c>
      <c r="L213" s="70">
        <v>45447</v>
      </c>
      <c r="M213" s="79">
        <v>3234700</v>
      </c>
      <c r="N213" s="23"/>
      <c r="O213" s="23"/>
      <c r="P213" s="23" t="s">
        <v>105</v>
      </c>
      <c r="Q213" s="23" t="s">
        <v>1052</v>
      </c>
      <c r="R213" s="23"/>
      <c r="S213" s="23" t="s">
        <v>1851</v>
      </c>
      <c r="T213" s="70" t="s">
        <v>1054</v>
      </c>
      <c r="U213" s="23"/>
      <c r="V213" s="23">
        <v>6.96</v>
      </c>
      <c r="W213" s="84">
        <v>1</v>
      </c>
      <c r="X213" s="23"/>
      <c r="Y213" s="23" t="s">
        <v>1902</v>
      </c>
      <c r="Z213" s="23" t="str">
        <f t="shared" si="51"/>
        <v>CASTILLA CASIANI ANDRES FELIPE</v>
      </c>
      <c r="AA213" s="94" t="e">
        <f>+VLOOKUP(B213,[1]Reporte_Empleados!$A:$I,12,0)</f>
        <v>#REF!</v>
      </c>
      <c r="AD213" s="87" t="str">
        <f t="shared" si="48"/>
        <v>CO0425</v>
      </c>
      <c r="AE213" s="23" t="str">
        <f t="shared" si="49"/>
        <v>CO_1627</v>
      </c>
      <c r="AF213" s="68">
        <f t="shared" si="50"/>
        <v>1063293608</v>
      </c>
      <c r="AH213" s="91"/>
      <c r="AJ213" s="88"/>
      <c r="AL213" s="89" t="str">
        <f t="shared" si="53"/>
        <v>00</v>
      </c>
      <c r="AM213" s="71" t="str">
        <f t="shared" si="54"/>
        <v>01</v>
      </c>
      <c r="AN213" s="71" t="str">
        <f t="shared" si="55"/>
        <v>1900</v>
      </c>
    </row>
    <row r="214" spans="1:40" s="71" customFormat="1" ht="18" customHeight="1" x14ac:dyDescent="0.35">
      <c r="A214" s="79">
        <f t="shared" si="56"/>
        <v>210</v>
      </c>
      <c r="B214" s="68">
        <v>1005867533</v>
      </c>
      <c r="C214" s="23"/>
      <c r="D214" s="23" t="s">
        <v>1903</v>
      </c>
      <c r="E214" s="69" t="s">
        <v>27</v>
      </c>
      <c r="F214" s="23" t="s">
        <v>1904</v>
      </c>
      <c r="G214" s="23"/>
      <c r="H214" s="23" t="s">
        <v>1905</v>
      </c>
      <c r="I214" s="70">
        <v>36914</v>
      </c>
      <c r="J214" s="23" t="s">
        <v>1059</v>
      </c>
      <c r="K214" s="23" t="s">
        <v>60</v>
      </c>
      <c r="L214" s="70">
        <v>45460</v>
      </c>
      <c r="M214" s="79">
        <v>1628300</v>
      </c>
      <c r="N214" s="23" t="s">
        <v>61</v>
      </c>
      <c r="O214" s="23" t="s">
        <v>31</v>
      </c>
      <c r="P214" s="23" t="s">
        <v>1906</v>
      </c>
      <c r="Q214" s="23" t="s">
        <v>1052</v>
      </c>
      <c r="R214" s="83" t="s">
        <v>1907</v>
      </c>
      <c r="S214" s="23" t="s">
        <v>64</v>
      </c>
      <c r="T214" s="70" t="s">
        <v>1054</v>
      </c>
      <c r="U214" s="23" t="s">
        <v>35</v>
      </c>
      <c r="V214" s="23">
        <v>6.96</v>
      </c>
      <c r="W214" s="84">
        <v>0</v>
      </c>
      <c r="X214" s="23"/>
      <c r="Y214" s="23" t="s">
        <v>1908</v>
      </c>
      <c r="Z214" s="23" t="str">
        <f t="shared" si="51"/>
        <v>ESTRADA MARTINEZ FERNANDO</v>
      </c>
      <c r="AA214" s="94"/>
      <c r="AD214" s="87" t="str">
        <f t="shared" si="48"/>
        <v>CO0428</v>
      </c>
      <c r="AE214" s="23" t="str">
        <f t="shared" si="49"/>
        <v>CO_1624</v>
      </c>
      <c r="AF214" s="68">
        <f t="shared" si="50"/>
        <v>1005867533</v>
      </c>
      <c r="AH214" s="91" t="s">
        <v>1909</v>
      </c>
      <c r="AJ214" s="88">
        <f ca="1">+DAYS360(I214,$AJ$4)/360</f>
        <v>24.058333333333334</v>
      </c>
      <c r="AL214" s="89" t="str">
        <f t="shared" si="53"/>
        <v>23</v>
      </c>
      <c r="AM214" s="71" t="str">
        <f t="shared" si="54"/>
        <v>01</v>
      </c>
      <c r="AN214" s="71" t="str">
        <f t="shared" si="55"/>
        <v>2001</v>
      </c>
    </row>
    <row r="215" spans="1:40" s="71" customFormat="1" ht="18" customHeight="1" x14ac:dyDescent="0.35">
      <c r="A215" s="79">
        <f t="shared" si="56"/>
        <v>211</v>
      </c>
      <c r="B215" s="68">
        <v>1061046130</v>
      </c>
      <c r="C215" s="23"/>
      <c r="D215" s="23" t="s">
        <v>359</v>
      </c>
      <c r="E215" s="69" t="s">
        <v>66</v>
      </c>
      <c r="F215" s="23"/>
      <c r="G215" s="23" t="s">
        <v>1910</v>
      </c>
      <c r="H215" s="23"/>
      <c r="I215" s="70"/>
      <c r="J215" s="23" t="s">
        <v>1140</v>
      </c>
      <c r="K215" s="23" t="s">
        <v>48</v>
      </c>
      <c r="L215" s="70">
        <v>45462</v>
      </c>
      <c r="M215" s="79">
        <v>4371200</v>
      </c>
      <c r="N215" s="23"/>
      <c r="O215" s="23"/>
      <c r="P215" s="23" t="s">
        <v>101</v>
      </c>
      <c r="Q215" s="23" t="s">
        <v>1052</v>
      </c>
      <c r="R215" s="83"/>
      <c r="S215" s="23" t="s">
        <v>77</v>
      </c>
      <c r="T215" s="70" t="s">
        <v>1054</v>
      </c>
      <c r="U215" s="23"/>
      <c r="V215" s="23">
        <v>6.96</v>
      </c>
      <c r="W215" s="84">
        <v>0</v>
      </c>
      <c r="X215" s="23"/>
      <c r="Y215" t="s">
        <v>1911</v>
      </c>
      <c r="Z215" s="23" t="str">
        <f t="shared" si="51"/>
        <v>HERRERA SANDRA VIVIANA</v>
      </c>
      <c r="AA215" s="94"/>
      <c r="AD215" s="87" t="str">
        <f t="shared" si="48"/>
        <v>CO0096</v>
      </c>
      <c r="AE215" s="23" t="str">
        <f t="shared" si="49"/>
        <v>CO_1692</v>
      </c>
      <c r="AF215" s="68">
        <f t="shared" si="50"/>
        <v>1061046130</v>
      </c>
      <c r="AH215" s="91"/>
      <c r="AJ215" s="88"/>
      <c r="AL215" s="89" t="str">
        <f t="shared" si="53"/>
        <v>00</v>
      </c>
      <c r="AM215" s="71" t="str">
        <f t="shared" si="54"/>
        <v>01</v>
      </c>
      <c r="AN215" s="71" t="str">
        <f t="shared" si="55"/>
        <v>1900</v>
      </c>
    </row>
    <row r="216" spans="1:40" s="71" customFormat="1" ht="18" customHeight="1" x14ac:dyDescent="0.35">
      <c r="A216" s="79">
        <f t="shared" si="56"/>
        <v>212</v>
      </c>
      <c r="B216" s="68">
        <v>1234890079</v>
      </c>
      <c r="C216" s="23"/>
      <c r="D216" s="23" t="s">
        <v>1912</v>
      </c>
      <c r="E216" s="69" t="s">
        <v>66</v>
      </c>
      <c r="F216" s="23" t="s">
        <v>1913</v>
      </c>
      <c r="G216" s="23" t="e" vm="13">
        <v>#VALUE!</v>
      </c>
      <c r="H216" s="23">
        <v>3046037153</v>
      </c>
      <c r="I216" s="70">
        <v>36070</v>
      </c>
      <c r="J216" s="23" t="s">
        <v>1088</v>
      </c>
      <c r="K216" s="23" t="s">
        <v>175</v>
      </c>
      <c r="L216" s="70">
        <v>45467</v>
      </c>
      <c r="M216" s="79">
        <v>3000000</v>
      </c>
      <c r="N216" s="23" t="s">
        <v>641</v>
      </c>
      <c r="O216" s="23" t="s">
        <v>31</v>
      </c>
      <c r="P216" s="23" t="s">
        <v>1175</v>
      </c>
      <c r="Q216" s="23" t="s">
        <v>1052</v>
      </c>
      <c r="R216" s="83"/>
      <c r="S216" s="23" t="s">
        <v>51</v>
      </c>
      <c r="T216" s="70" t="s">
        <v>1054</v>
      </c>
      <c r="U216" s="23" t="s">
        <v>35</v>
      </c>
      <c r="V216" s="23">
        <v>6.96</v>
      </c>
      <c r="W216" s="84">
        <v>0</v>
      </c>
      <c r="X216" s="23"/>
      <c r="Y216" t="s">
        <v>1914</v>
      </c>
      <c r="Z216" s="23" t="str">
        <f t="shared" si="51"/>
        <v>PACHECO CONTRERAS YOSELI DAYANA</v>
      </c>
      <c r="AA216" s="94"/>
      <c r="AD216" s="87" t="str">
        <f t="shared" si="48"/>
        <v>CO0429</v>
      </c>
      <c r="AE216" s="23" t="str">
        <f t="shared" si="49"/>
        <v>CO_1693</v>
      </c>
      <c r="AF216" s="68">
        <f t="shared" ref="AF216:AF245" si="57">+B216</f>
        <v>1234890079</v>
      </c>
      <c r="AH216" s="91"/>
      <c r="AJ216" s="88">
        <f ca="1">+DAYS360(I216,$AJ$4)/360</f>
        <v>26.366666666666667</v>
      </c>
      <c r="AL216" s="89" t="str">
        <f t="shared" si="53"/>
        <v>02</v>
      </c>
      <c r="AM216" s="71" t="str">
        <f t="shared" si="54"/>
        <v>10</v>
      </c>
      <c r="AN216" s="71" t="str">
        <f t="shared" si="55"/>
        <v>1998</v>
      </c>
    </row>
    <row r="217" spans="1:40" s="71" customFormat="1" ht="18" customHeight="1" x14ac:dyDescent="0.35">
      <c r="A217" s="79">
        <f t="shared" si="56"/>
        <v>213</v>
      </c>
      <c r="B217" s="68">
        <v>1143155919</v>
      </c>
      <c r="C217" s="23" t="s">
        <v>52</v>
      </c>
      <c r="D217" s="23" t="s">
        <v>1915</v>
      </c>
      <c r="E217" s="69" t="s">
        <v>27</v>
      </c>
      <c r="F217" s="23" t="s">
        <v>1916</v>
      </c>
      <c r="G217" s="23" t="e" vm="13">
        <v>#VALUE!</v>
      </c>
      <c r="H217" s="23">
        <v>3016334671</v>
      </c>
      <c r="I217" s="70">
        <v>35208</v>
      </c>
      <c r="J217" s="23" t="s">
        <v>1119</v>
      </c>
      <c r="K217" s="23" t="s">
        <v>1120</v>
      </c>
      <c r="L217" s="70">
        <v>45469</v>
      </c>
      <c r="M217" s="79">
        <v>3500000</v>
      </c>
      <c r="N217" s="23" t="s">
        <v>69</v>
      </c>
      <c r="O217" s="23"/>
      <c r="P217" s="23" t="s">
        <v>82</v>
      </c>
      <c r="Q217" s="23" t="s">
        <v>1052</v>
      </c>
      <c r="R217" s="83"/>
      <c r="S217" s="23" t="s">
        <v>1851</v>
      </c>
      <c r="T217" s="70" t="s">
        <v>1054</v>
      </c>
      <c r="U217" s="23"/>
      <c r="V217" s="23">
        <v>6.96</v>
      </c>
      <c r="W217" s="84">
        <v>0</v>
      </c>
      <c r="X217" s="23"/>
      <c r="Y217" s="23" t="s">
        <v>1917</v>
      </c>
      <c r="Z217" s="23" t="str">
        <f t="shared" si="51"/>
        <v>LIZCANO SALGUEDO ELIAS DAVID</v>
      </c>
      <c r="AA217" s="94"/>
      <c r="AD217" s="87" t="str">
        <f t="shared" si="48"/>
        <v>CO0343</v>
      </c>
      <c r="AE217" s="23" t="str">
        <f t="shared" si="49"/>
        <v>CO_167602</v>
      </c>
      <c r="AF217" s="68">
        <f t="shared" si="57"/>
        <v>1143155919</v>
      </c>
      <c r="AH217" s="91"/>
      <c r="AJ217" s="88"/>
      <c r="AL217" s="89" t="str">
        <f t="shared" si="53"/>
        <v>23</v>
      </c>
      <c r="AM217" s="71" t="str">
        <f t="shared" si="54"/>
        <v>05</v>
      </c>
      <c r="AN217" s="71" t="str">
        <f t="shared" si="55"/>
        <v>1996</v>
      </c>
    </row>
    <row r="218" spans="1:40" s="71" customFormat="1" ht="18" customHeight="1" x14ac:dyDescent="0.35">
      <c r="A218" s="79">
        <f t="shared" si="56"/>
        <v>214</v>
      </c>
      <c r="B218" s="68">
        <v>1113522816</v>
      </c>
      <c r="C218" s="23" t="s">
        <v>93</v>
      </c>
      <c r="D218" s="23" t="s">
        <v>1918</v>
      </c>
      <c r="E218" s="69" t="s">
        <v>27</v>
      </c>
      <c r="F218" s="23" t="s">
        <v>1919</v>
      </c>
      <c r="G218" s="23" t="e" vm="20">
        <v>#VALUE!</v>
      </c>
      <c r="H218" s="23">
        <v>3187173800</v>
      </c>
      <c r="I218" s="70">
        <v>33225</v>
      </c>
      <c r="J218" s="23" t="s">
        <v>1059</v>
      </c>
      <c r="K218" s="23" t="s">
        <v>60</v>
      </c>
      <c r="L218" s="70">
        <v>45477</v>
      </c>
      <c r="M218" s="79">
        <v>1628300</v>
      </c>
      <c r="N218" s="23" t="s">
        <v>61</v>
      </c>
      <c r="O218" s="23" t="s">
        <v>31</v>
      </c>
      <c r="P218" s="23" t="s">
        <v>63</v>
      </c>
      <c r="Q218" s="23" t="s">
        <v>1052</v>
      </c>
      <c r="R218" s="83" t="s">
        <v>1920</v>
      </c>
      <c r="S218" s="23" t="s">
        <v>64</v>
      </c>
      <c r="T218" s="70" t="s">
        <v>1054</v>
      </c>
      <c r="U218" s="23" t="s">
        <v>35</v>
      </c>
      <c r="V218" s="23">
        <v>6.96</v>
      </c>
      <c r="W218" s="84">
        <v>0</v>
      </c>
      <c r="X218" s="23"/>
      <c r="Y218" s="23" t="s">
        <v>1921</v>
      </c>
      <c r="Z218" s="23" t="str">
        <f t="shared" si="51"/>
        <v>MORALES BENAVIDES DUVAN NORBERTO</v>
      </c>
      <c r="AA218" s="94"/>
      <c r="AD218" s="87" t="str">
        <f t="shared" si="48"/>
        <v>CO0432</v>
      </c>
      <c r="AE218" s="23" t="str">
        <f t="shared" si="49"/>
        <v>CO_1624</v>
      </c>
      <c r="AF218" s="68">
        <f t="shared" si="57"/>
        <v>1113522816</v>
      </c>
      <c r="AH218" s="91" t="s">
        <v>1922</v>
      </c>
      <c r="AI218" s="71" t="s">
        <v>1097</v>
      </c>
      <c r="AJ218" s="88">
        <f t="shared" ref="AJ218:AJ227" ca="1" si="58">+DAYS360(I218,$AJ$4)/360</f>
        <v>34.155555555555559</v>
      </c>
      <c r="AL218" s="89" t="str">
        <f t="shared" si="53"/>
        <v>18</v>
      </c>
      <c r="AM218" s="71" t="str">
        <f t="shared" si="54"/>
        <v>12</v>
      </c>
      <c r="AN218" s="71" t="str">
        <f t="shared" si="55"/>
        <v>1990</v>
      </c>
    </row>
    <row r="219" spans="1:40" s="71" customFormat="1" ht="18" customHeight="1" x14ac:dyDescent="0.35">
      <c r="A219" s="79">
        <f t="shared" si="56"/>
        <v>215</v>
      </c>
      <c r="B219" s="68">
        <v>6407914</v>
      </c>
      <c r="C219" s="23" t="s">
        <v>529</v>
      </c>
      <c r="D219" s="23" t="s">
        <v>1923</v>
      </c>
      <c r="E219" s="69" t="s">
        <v>27</v>
      </c>
      <c r="F219" s="23" t="s">
        <v>1924</v>
      </c>
      <c r="G219" s="23" t="e" vm="21">
        <v>#VALUE!</v>
      </c>
      <c r="H219" s="23">
        <v>3126026066</v>
      </c>
      <c r="I219" s="70">
        <v>31052</v>
      </c>
      <c r="J219" s="23" t="s">
        <v>1059</v>
      </c>
      <c r="K219" s="23" t="s">
        <v>60</v>
      </c>
      <c r="L219" s="70">
        <v>45477</v>
      </c>
      <c r="M219" s="79">
        <v>1628300</v>
      </c>
      <c r="N219" s="23" t="s">
        <v>1925</v>
      </c>
      <c r="O219" s="23" t="s">
        <v>119</v>
      </c>
      <c r="P219" s="23" t="s">
        <v>63</v>
      </c>
      <c r="Q219" s="23" t="s">
        <v>1052</v>
      </c>
      <c r="R219" s="83" t="s">
        <v>1926</v>
      </c>
      <c r="S219" s="23" t="s">
        <v>64</v>
      </c>
      <c r="T219" s="70" t="s">
        <v>1054</v>
      </c>
      <c r="U219" s="23" t="s">
        <v>120</v>
      </c>
      <c r="V219" s="23">
        <v>6.96</v>
      </c>
      <c r="W219" s="84">
        <v>0</v>
      </c>
      <c r="X219" s="23"/>
      <c r="Y219" s="23" t="s">
        <v>1927</v>
      </c>
      <c r="Z219" s="23" t="str">
        <f t="shared" si="51"/>
        <v xml:space="preserve">MOSQUERA CAMBINDO JEFERSON </v>
      </c>
      <c r="AA219" s="94"/>
      <c r="AD219" s="87" t="str">
        <f t="shared" si="48"/>
        <v>CO0433</v>
      </c>
      <c r="AE219" s="23" t="str">
        <f t="shared" si="49"/>
        <v>CO_1624</v>
      </c>
      <c r="AF219" s="68">
        <f t="shared" si="57"/>
        <v>6407914</v>
      </c>
      <c r="AH219" s="91" t="s">
        <v>1928</v>
      </c>
      <c r="AI219" s="71" t="s">
        <v>1058</v>
      </c>
      <c r="AJ219" s="88">
        <f t="shared" ca="1" si="58"/>
        <v>40.108333333333334</v>
      </c>
      <c r="AL219" s="89" t="str">
        <f t="shared" si="53"/>
        <v>05</v>
      </c>
      <c r="AM219" s="71" t="str">
        <f t="shared" si="54"/>
        <v>01</v>
      </c>
      <c r="AN219" s="71" t="str">
        <f t="shared" si="55"/>
        <v>1985</v>
      </c>
    </row>
    <row r="220" spans="1:40" s="71" customFormat="1" ht="18" customHeight="1" x14ac:dyDescent="0.35">
      <c r="A220" s="79">
        <f t="shared" si="56"/>
        <v>216</v>
      </c>
      <c r="B220" s="68">
        <v>1234194484</v>
      </c>
      <c r="C220" s="23" t="s">
        <v>245</v>
      </c>
      <c r="D220" s="23" t="s">
        <v>1929</v>
      </c>
      <c r="E220" s="69" t="s">
        <v>27</v>
      </c>
      <c r="F220" s="23" t="s">
        <v>1930</v>
      </c>
      <c r="G220" s="23" t="e" vm="22">
        <v>#VALUE!</v>
      </c>
      <c r="H220" s="23">
        <v>3182205980</v>
      </c>
      <c r="I220" s="70">
        <v>35988</v>
      </c>
      <c r="J220" s="23" t="s">
        <v>1059</v>
      </c>
      <c r="K220" s="23" t="s">
        <v>60</v>
      </c>
      <c r="L220" s="70">
        <v>45477</v>
      </c>
      <c r="M220" s="79">
        <v>1628300</v>
      </c>
      <c r="N220" s="23" t="s">
        <v>69</v>
      </c>
      <c r="O220" s="23" t="s">
        <v>31</v>
      </c>
      <c r="P220" s="23" t="s">
        <v>63</v>
      </c>
      <c r="Q220" s="23" t="s">
        <v>1052</v>
      </c>
      <c r="R220" s="83" t="s">
        <v>1931</v>
      </c>
      <c r="S220" s="23" t="s">
        <v>64</v>
      </c>
      <c r="T220" s="70" t="s">
        <v>1054</v>
      </c>
      <c r="U220" s="23" t="s">
        <v>35</v>
      </c>
      <c r="V220" s="23">
        <v>6.96</v>
      </c>
      <c r="W220" s="84">
        <v>0</v>
      </c>
      <c r="X220" s="23"/>
      <c r="Y220" s="23" t="s">
        <v>1932</v>
      </c>
      <c r="Z220" s="23" t="str">
        <f t="shared" si="51"/>
        <v>RIASCOS ORTEGA JUAN PABLO</v>
      </c>
      <c r="AA220" s="94"/>
      <c r="AD220" s="87" t="str">
        <f t="shared" si="48"/>
        <v>CO0434</v>
      </c>
      <c r="AE220" s="23" t="str">
        <f t="shared" si="49"/>
        <v>CO_1624</v>
      </c>
      <c r="AF220" s="68">
        <f t="shared" si="57"/>
        <v>1234194484</v>
      </c>
      <c r="AH220" s="91" t="s">
        <v>1933</v>
      </c>
      <c r="AI220" s="71" t="s">
        <v>1097</v>
      </c>
      <c r="AJ220" s="88">
        <f t="shared" ca="1" si="58"/>
        <v>26.588888888888889</v>
      </c>
      <c r="AL220" s="89" t="str">
        <f t="shared" si="53"/>
        <v>12</v>
      </c>
      <c r="AM220" s="71" t="str">
        <f t="shared" si="54"/>
        <v>07</v>
      </c>
      <c r="AN220" s="71" t="str">
        <f t="shared" si="55"/>
        <v>1998</v>
      </c>
    </row>
    <row r="221" spans="1:40" s="71" customFormat="1" ht="18" customHeight="1" x14ac:dyDescent="0.35">
      <c r="A221" s="79">
        <f t="shared" si="56"/>
        <v>217</v>
      </c>
      <c r="B221" s="68">
        <v>1114880740</v>
      </c>
      <c r="C221" s="23" t="s">
        <v>363</v>
      </c>
      <c r="D221" s="23" t="s">
        <v>1934</v>
      </c>
      <c r="E221" s="69" t="s">
        <v>66</v>
      </c>
      <c r="F221" s="23" t="s">
        <v>1935</v>
      </c>
      <c r="G221" s="23" t="e" vm="47">
        <v>#VALUE!</v>
      </c>
      <c r="H221" s="23">
        <v>3106015568</v>
      </c>
      <c r="I221" s="70">
        <v>32635</v>
      </c>
      <c r="J221" s="23" t="s">
        <v>1059</v>
      </c>
      <c r="K221" s="23" t="s">
        <v>60</v>
      </c>
      <c r="L221" s="70">
        <v>45483</v>
      </c>
      <c r="M221" s="79">
        <v>3000000</v>
      </c>
      <c r="N221" s="23" t="s">
        <v>168</v>
      </c>
      <c r="O221" s="23" t="s">
        <v>31</v>
      </c>
      <c r="P221" s="23" t="s">
        <v>1936</v>
      </c>
      <c r="Q221" s="23" t="s">
        <v>1052</v>
      </c>
      <c r="R221" s="83" t="s">
        <v>1937</v>
      </c>
      <c r="S221" s="23" t="s">
        <v>64</v>
      </c>
      <c r="T221" s="70" t="s">
        <v>1054</v>
      </c>
      <c r="U221" s="23" t="s">
        <v>35</v>
      </c>
      <c r="V221" s="23">
        <v>6.96</v>
      </c>
      <c r="W221" s="84">
        <v>0</v>
      </c>
      <c r="X221" s="23"/>
      <c r="Y221" s="23" t="s">
        <v>1938</v>
      </c>
      <c r="Z221" s="23" t="str">
        <f t="shared" si="51"/>
        <v>MOLINA AGUILAR DIANA MARCELA</v>
      </c>
      <c r="AA221" s="94"/>
      <c r="AD221" s="87" t="str">
        <f t="shared" si="48"/>
        <v>CO0435</v>
      </c>
      <c r="AE221" s="23" t="str">
        <f t="shared" si="49"/>
        <v>CO_1624</v>
      </c>
      <c r="AF221" s="68">
        <f t="shared" si="57"/>
        <v>1114880740</v>
      </c>
      <c r="AH221" s="91" t="s">
        <v>1939</v>
      </c>
      <c r="AI221" s="71" t="s">
        <v>1062</v>
      </c>
      <c r="AJ221" s="88">
        <f t="shared" ca="1" si="58"/>
        <v>35.769444444444446</v>
      </c>
      <c r="AL221" s="89" t="str">
        <f t="shared" si="53"/>
        <v>07</v>
      </c>
      <c r="AM221" s="71" t="str">
        <f t="shared" si="54"/>
        <v>05</v>
      </c>
      <c r="AN221" s="71" t="str">
        <f t="shared" si="55"/>
        <v>1989</v>
      </c>
    </row>
    <row r="222" spans="1:40" s="71" customFormat="1" ht="18" customHeight="1" x14ac:dyDescent="0.35">
      <c r="A222" s="79">
        <f t="shared" si="56"/>
        <v>218</v>
      </c>
      <c r="B222" s="68">
        <v>1059065488</v>
      </c>
      <c r="C222" s="23" t="s">
        <v>1940</v>
      </c>
      <c r="D222" s="23" t="s">
        <v>1941</v>
      </c>
      <c r="E222" s="69" t="s">
        <v>27</v>
      </c>
      <c r="F222" s="23" t="s">
        <v>1942</v>
      </c>
      <c r="G222" s="23" t="e" vm="48">
        <v>#VALUE!</v>
      </c>
      <c r="H222" s="23">
        <v>3226046157</v>
      </c>
      <c r="I222" s="70">
        <v>35547</v>
      </c>
      <c r="J222" s="23" t="s">
        <v>1059</v>
      </c>
      <c r="K222" s="23" t="s">
        <v>60</v>
      </c>
      <c r="L222" s="70">
        <v>45497</v>
      </c>
      <c r="M222" s="79">
        <v>1763800</v>
      </c>
      <c r="N222" s="23" t="s">
        <v>61</v>
      </c>
      <c r="O222" s="23" t="s">
        <v>31</v>
      </c>
      <c r="P222" s="23" t="s">
        <v>1126</v>
      </c>
      <c r="Q222" s="23" t="s">
        <v>1052</v>
      </c>
      <c r="R222" s="83" t="s">
        <v>1943</v>
      </c>
      <c r="S222" s="23" t="s">
        <v>64</v>
      </c>
      <c r="T222" s="70" t="s">
        <v>1054</v>
      </c>
      <c r="U222" s="23" t="s">
        <v>35</v>
      </c>
      <c r="V222" s="23">
        <v>6.96</v>
      </c>
      <c r="W222" s="84">
        <v>0</v>
      </c>
      <c r="X222" s="23"/>
      <c r="Y222" s="23" t="s">
        <v>1944</v>
      </c>
      <c r="Z222" s="23" t="str">
        <f t="shared" si="51"/>
        <v xml:space="preserve">HURTADO GRUESO JEFFERSON ANDRES </v>
      </c>
      <c r="AA222" s="94"/>
      <c r="AD222" s="87" t="str">
        <f t="shared" si="48"/>
        <v>CO0437</v>
      </c>
      <c r="AE222" s="23" t="str">
        <f t="shared" si="49"/>
        <v>CO_1624</v>
      </c>
      <c r="AF222" s="68">
        <f t="shared" si="57"/>
        <v>1059065488</v>
      </c>
      <c r="AH222" s="91" t="s">
        <v>1945</v>
      </c>
      <c r="AI222" s="71" t="s">
        <v>1062</v>
      </c>
      <c r="AJ222" s="88">
        <f t="shared" ca="1" si="58"/>
        <v>27.797222222222221</v>
      </c>
      <c r="AL222" s="89" t="str">
        <f t="shared" si="53"/>
        <v>27</v>
      </c>
      <c r="AM222" s="71" t="str">
        <f t="shared" si="54"/>
        <v>04</v>
      </c>
      <c r="AN222" s="71" t="str">
        <f t="shared" si="55"/>
        <v>1997</v>
      </c>
    </row>
    <row r="223" spans="1:40" s="71" customFormat="1" ht="18" customHeight="1" x14ac:dyDescent="0.35">
      <c r="A223" s="79">
        <f t="shared" si="56"/>
        <v>219</v>
      </c>
      <c r="B223" s="68">
        <v>1010158784</v>
      </c>
      <c r="C223" s="23" t="s">
        <v>57</v>
      </c>
      <c r="D223" s="23" t="s">
        <v>1946</v>
      </c>
      <c r="E223" s="69" t="s">
        <v>27</v>
      </c>
      <c r="F223" s="23" t="s">
        <v>1947</v>
      </c>
      <c r="G223" s="23" t="e" vm="20">
        <v>#VALUE!</v>
      </c>
      <c r="H223" s="23">
        <v>3044565925</v>
      </c>
      <c r="I223" s="70">
        <v>36545</v>
      </c>
      <c r="J223" s="23" t="s">
        <v>1059</v>
      </c>
      <c r="K223" s="23" t="s">
        <v>60</v>
      </c>
      <c r="L223" s="70">
        <v>45497</v>
      </c>
      <c r="M223" s="79">
        <v>1628300</v>
      </c>
      <c r="N223" s="23" t="s">
        <v>69</v>
      </c>
      <c r="O223" s="23" t="s">
        <v>119</v>
      </c>
      <c r="P223" s="23" t="s">
        <v>63</v>
      </c>
      <c r="Q223" s="23" t="s">
        <v>1052</v>
      </c>
      <c r="R223" s="83" t="s">
        <v>1948</v>
      </c>
      <c r="S223" s="23" t="s">
        <v>64</v>
      </c>
      <c r="T223" s="70" t="s">
        <v>1054</v>
      </c>
      <c r="U223" s="23" t="s">
        <v>120</v>
      </c>
      <c r="V223" s="23">
        <v>6.96</v>
      </c>
      <c r="W223" s="84">
        <v>0</v>
      </c>
      <c r="X223" s="23"/>
      <c r="Y223" s="23" t="s">
        <v>1949</v>
      </c>
      <c r="Z223" s="23" t="str">
        <f t="shared" si="51"/>
        <v xml:space="preserve">MEJIA ANGULO JHONATAN STIVEN </v>
      </c>
      <c r="AA223" s="94"/>
      <c r="AD223" s="87" t="str">
        <f t="shared" si="48"/>
        <v>CO0438</v>
      </c>
      <c r="AE223" s="23" t="str">
        <f t="shared" si="49"/>
        <v>CO_1624</v>
      </c>
      <c r="AF223" s="68">
        <f t="shared" si="57"/>
        <v>1010158784</v>
      </c>
      <c r="AH223" s="91"/>
      <c r="AJ223" s="88">
        <f t="shared" ca="1" si="58"/>
        <v>25.066666666666666</v>
      </c>
      <c r="AL223" s="89" t="str">
        <f t="shared" si="53"/>
        <v>20</v>
      </c>
      <c r="AM223" s="71" t="str">
        <f t="shared" si="54"/>
        <v>01</v>
      </c>
      <c r="AN223" s="71" t="str">
        <f t="shared" si="55"/>
        <v>2000</v>
      </c>
    </row>
    <row r="224" spans="1:40" s="71" customFormat="1" ht="18" customHeight="1" x14ac:dyDescent="0.35">
      <c r="A224" s="79">
        <f t="shared" si="56"/>
        <v>220</v>
      </c>
      <c r="B224" s="68">
        <v>1129582047</v>
      </c>
      <c r="C224" s="23" t="s">
        <v>52</v>
      </c>
      <c r="D224" s="23" t="s">
        <v>1950</v>
      </c>
      <c r="E224" s="69" t="s">
        <v>66</v>
      </c>
      <c r="F224" s="23" t="s">
        <v>1951</v>
      </c>
      <c r="G224" s="23" t="e" vm="3">
        <v>#VALUE!</v>
      </c>
      <c r="H224" s="23">
        <v>3006736241</v>
      </c>
      <c r="I224" s="70">
        <v>32044</v>
      </c>
      <c r="J224" s="23" t="s">
        <v>1224</v>
      </c>
      <c r="K224" s="23" t="s">
        <v>197</v>
      </c>
      <c r="L224" s="70">
        <v>45516</v>
      </c>
      <c r="M224" s="79">
        <v>4000000</v>
      </c>
      <c r="N224" s="23" t="s">
        <v>69</v>
      </c>
      <c r="O224" s="23" t="s">
        <v>62</v>
      </c>
      <c r="P224" s="23" t="s">
        <v>486</v>
      </c>
      <c r="Q224" s="23" t="s">
        <v>1052</v>
      </c>
      <c r="R224" s="83"/>
      <c r="S224" s="23" t="s">
        <v>1952</v>
      </c>
      <c r="T224" s="70" t="s">
        <v>1054</v>
      </c>
      <c r="U224" s="23"/>
      <c r="V224" s="23">
        <v>6.96</v>
      </c>
      <c r="W224" s="84">
        <v>0</v>
      </c>
      <c r="X224" s="23"/>
      <c r="Y224" s="23" t="s">
        <v>1953</v>
      </c>
      <c r="Z224" s="23" t="str">
        <f t="shared" si="51"/>
        <v>SANCHEZ DORIA SINDY PAOLA</v>
      </c>
      <c r="AA224" s="94"/>
      <c r="AD224" s="87" t="str">
        <f t="shared" si="48"/>
        <v>CO0439</v>
      </c>
      <c r="AE224" s="23" t="str">
        <f t="shared" si="49"/>
        <v>CO_1670</v>
      </c>
      <c r="AF224" s="68">
        <f t="shared" si="57"/>
        <v>1129582047</v>
      </c>
      <c r="AH224" s="91" t="s">
        <v>1954</v>
      </c>
      <c r="AI224" s="71" t="s">
        <v>1058</v>
      </c>
      <c r="AJ224" s="88">
        <f t="shared" ca="1" si="58"/>
        <v>37.388888888888886</v>
      </c>
      <c r="AL224" s="89" t="str">
        <f t="shared" si="53"/>
        <v>24</v>
      </c>
      <c r="AM224" s="71" t="str">
        <f t="shared" si="54"/>
        <v>09</v>
      </c>
      <c r="AN224" s="71" t="str">
        <f t="shared" si="55"/>
        <v>1987</v>
      </c>
    </row>
    <row r="225" spans="1:40" s="71" customFormat="1" ht="18" customHeight="1" x14ac:dyDescent="0.35">
      <c r="A225" s="79">
        <f t="shared" si="56"/>
        <v>221</v>
      </c>
      <c r="B225" s="68">
        <v>1193518815</v>
      </c>
      <c r="C225" s="23" t="s">
        <v>222</v>
      </c>
      <c r="D225" s="23" t="s">
        <v>1955</v>
      </c>
      <c r="E225" s="69" t="s">
        <v>27</v>
      </c>
      <c r="F225" s="23" t="s">
        <v>1956</v>
      </c>
      <c r="G225" s="23" t="e" vm="30">
        <v>#VALUE!</v>
      </c>
      <c r="H225" s="23">
        <v>3003954804</v>
      </c>
      <c r="I225" s="70">
        <v>36838</v>
      </c>
      <c r="J225" s="23" t="s">
        <v>1051</v>
      </c>
      <c r="K225" s="23" t="s">
        <v>29</v>
      </c>
      <c r="L225" s="70">
        <v>45521</v>
      </c>
      <c r="M225" s="79">
        <v>1300000</v>
      </c>
      <c r="N225" s="23" t="s">
        <v>30</v>
      </c>
      <c r="O225" s="23" t="s">
        <v>41</v>
      </c>
      <c r="P225" s="23" t="s">
        <v>42</v>
      </c>
      <c r="Q225" s="23" t="s">
        <v>1052</v>
      </c>
      <c r="R225" s="83"/>
      <c r="S225" s="23" t="s">
        <v>43</v>
      </c>
      <c r="T225" s="70">
        <v>45704</v>
      </c>
      <c r="U225" s="23" t="s">
        <v>755</v>
      </c>
      <c r="V225" s="23">
        <v>6.96</v>
      </c>
      <c r="W225" s="84">
        <v>0</v>
      </c>
      <c r="X225" s="23">
        <f ca="1">+DAYS360(L225,$X$3,0)</f>
        <v>177</v>
      </c>
      <c r="Y225" s="23" t="s">
        <v>1957</v>
      </c>
      <c r="Z225" s="23" t="str">
        <f t="shared" si="51"/>
        <v>ACUÑA LOZADA ANDRES ALEJANDRO</v>
      </c>
      <c r="AA225" s="94"/>
      <c r="AD225" s="87" t="str">
        <f t="shared" si="48"/>
        <v>CO0440</v>
      </c>
      <c r="AE225" s="23" t="str">
        <f t="shared" si="49"/>
        <v>CO_1634</v>
      </c>
      <c r="AF225" s="68">
        <f t="shared" si="57"/>
        <v>1193518815</v>
      </c>
      <c r="AH225" s="91" t="s">
        <v>1958</v>
      </c>
      <c r="AI225" s="71" t="s">
        <v>1097</v>
      </c>
      <c r="AJ225" s="88">
        <f t="shared" ca="1" si="58"/>
        <v>24.266666666666666</v>
      </c>
      <c r="AL225" s="89" t="str">
        <f t="shared" si="53"/>
        <v>08</v>
      </c>
      <c r="AM225" s="71" t="str">
        <f t="shared" si="54"/>
        <v>11</v>
      </c>
      <c r="AN225" s="71" t="str">
        <f t="shared" si="55"/>
        <v>2000</v>
      </c>
    </row>
    <row r="226" spans="1:40" s="71" customFormat="1" ht="18" customHeight="1" x14ac:dyDescent="0.35">
      <c r="A226" s="79">
        <f t="shared" si="56"/>
        <v>222</v>
      </c>
      <c r="B226" s="68">
        <v>1005157623</v>
      </c>
      <c r="C226" s="23"/>
      <c r="D226" s="23" t="s">
        <v>1959</v>
      </c>
      <c r="E226" s="69" t="s">
        <v>27</v>
      </c>
      <c r="F226" s="23" t="s">
        <v>1960</v>
      </c>
      <c r="G226" s="23" t="e" vm="6">
        <v>#VALUE!</v>
      </c>
      <c r="H226" s="23">
        <v>3107028046</v>
      </c>
      <c r="I226" s="70">
        <v>37777</v>
      </c>
      <c r="J226" s="23" t="s">
        <v>1051</v>
      </c>
      <c r="K226" s="23" t="s">
        <v>29</v>
      </c>
      <c r="L226" s="70">
        <v>45526</v>
      </c>
      <c r="M226" s="79">
        <v>1300000</v>
      </c>
      <c r="N226" s="23" t="s">
        <v>30</v>
      </c>
      <c r="O226" s="23" t="s">
        <v>41</v>
      </c>
      <c r="P226" s="23" t="s">
        <v>42</v>
      </c>
      <c r="Q226" s="23" t="s">
        <v>1052</v>
      </c>
      <c r="R226" s="83"/>
      <c r="S226" s="23" t="s">
        <v>43</v>
      </c>
      <c r="T226" s="70">
        <v>45709</v>
      </c>
      <c r="U226" s="23" t="s">
        <v>755</v>
      </c>
      <c r="V226" s="23">
        <v>6.96</v>
      </c>
      <c r="W226" s="84">
        <v>0</v>
      </c>
      <c r="X226" s="23">
        <f ca="1">+DAYS360(L226,$X$3,0)</f>
        <v>172</v>
      </c>
      <c r="Y226" s="23" t="s">
        <v>1961</v>
      </c>
      <c r="Z226" s="23" t="str">
        <f t="shared" si="51"/>
        <v>MARTINEZ GARCIA KEVIN ANDRES</v>
      </c>
      <c r="AA226" s="94"/>
      <c r="AD226" s="87" t="str">
        <f t="shared" si="48"/>
        <v>CO0441</v>
      </c>
      <c r="AE226" s="23" t="str">
        <f t="shared" si="49"/>
        <v>CO_1634</v>
      </c>
      <c r="AF226" s="68">
        <f t="shared" si="57"/>
        <v>1005157623</v>
      </c>
      <c r="AH226" s="91" t="s">
        <v>1962</v>
      </c>
      <c r="AI226" s="71" t="s">
        <v>1058</v>
      </c>
      <c r="AJ226" s="88">
        <f t="shared" ca="1" si="58"/>
        <v>21.691666666666666</v>
      </c>
      <c r="AL226" s="89" t="str">
        <f t="shared" si="53"/>
        <v>05</v>
      </c>
      <c r="AM226" s="71" t="str">
        <f t="shared" si="54"/>
        <v>06</v>
      </c>
      <c r="AN226" s="71" t="str">
        <f t="shared" si="55"/>
        <v>2003</v>
      </c>
    </row>
    <row r="227" spans="1:40" s="71" customFormat="1" ht="18" customHeight="1" x14ac:dyDescent="0.35">
      <c r="A227" s="79">
        <f t="shared" si="56"/>
        <v>223</v>
      </c>
      <c r="B227" s="68">
        <v>1064710180</v>
      </c>
      <c r="C227" s="23"/>
      <c r="D227" s="23" t="s">
        <v>1963</v>
      </c>
      <c r="E227" s="69" t="s">
        <v>27</v>
      </c>
      <c r="F227" s="23" t="s">
        <v>1964</v>
      </c>
      <c r="G227" s="23"/>
      <c r="H227" s="23">
        <v>3123059182</v>
      </c>
      <c r="I227" s="70">
        <v>36076</v>
      </c>
      <c r="J227" s="23" t="s">
        <v>1051</v>
      </c>
      <c r="K227" s="23" t="s">
        <v>29</v>
      </c>
      <c r="L227" s="70">
        <v>45534</v>
      </c>
      <c r="M227" s="79">
        <v>1300000</v>
      </c>
      <c r="N227" s="23" t="s">
        <v>1965</v>
      </c>
      <c r="O227" s="23" t="s">
        <v>41</v>
      </c>
      <c r="P227" s="23" t="s">
        <v>42</v>
      </c>
      <c r="Q227" s="23" t="s">
        <v>1052</v>
      </c>
      <c r="R227" s="83" t="s">
        <v>1966</v>
      </c>
      <c r="S227" s="23" t="s">
        <v>43</v>
      </c>
      <c r="T227" s="70">
        <v>45716</v>
      </c>
      <c r="U227" s="23" t="s">
        <v>755</v>
      </c>
      <c r="V227" s="23">
        <v>6.96</v>
      </c>
      <c r="W227" s="84">
        <v>0</v>
      </c>
      <c r="X227" s="23">
        <f ca="1">+DAYS360(L227,$X$3,0)</f>
        <v>164</v>
      </c>
      <c r="Y227" s="23" t="s">
        <v>1967</v>
      </c>
      <c r="Z227" s="23" t="str">
        <f t="shared" si="51"/>
        <v>OCHOA MORENO JEFFERSON</v>
      </c>
      <c r="AA227" s="94"/>
      <c r="AD227" s="87" t="str">
        <f t="shared" si="48"/>
        <v>CO0442</v>
      </c>
      <c r="AE227" s="23" t="str">
        <f t="shared" si="49"/>
        <v>CO_1634</v>
      </c>
      <c r="AF227" s="68">
        <f t="shared" si="57"/>
        <v>1064710180</v>
      </c>
      <c r="AH227" s="91" t="s">
        <v>1968</v>
      </c>
      <c r="AI227" s="71" t="s">
        <v>1058</v>
      </c>
      <c r="AJ227" s="88">
        <f t="shared" ca="1" si="58"/>
        <v>26.35</v>
      </c>
      <c r="AL227" s="89" t="str">
        <f t="shared" si="53"/>
        <v>08</v>
      </c>
      <c r="AM227" s="71" t="str">
        <f t="shared" si="54"/>
        <v>10</v>
      </c>
      <c r="AN227" s="71" t="str">
        <f t="shared" si="55"/>
        <v>1998</v>
      </c>
    </row>
    <row r="228" spans="1:40" s="71" customFormat="1" ht="18" customHeight="1" x14ac:dyDescent="0.35">
      <c r="A228" s="79">
        <f t="shared" si="56"/>
        <v>224</v>
      </c>
      <c r="B228" s="68">
        <v>1004806911</v>
      </c>
      <c r="C228" s="23" t="s">
        <v>114</v>
      </c>
      <c r="D228" s="23" t="s">
        <v>1969</v>
      </c>
      <c r="E228" s="69" t="s">
        <v>27</v>
      </c>
      <c r="F228" s="23" t="s">
        <v>1970</v>
      </c>
      <c r="G228" s="23" t="e" vm="7">
        <v>#VALUE!</v>
      </c>
      <c r="H228" s="23">
        <v>3106565979</v>
      </c>
      <c r="I228" s="70">
        <v>37440</v>
      </c>
      <c r="J228" s="23" t="s">
        <v>1051</v>
      </c>
      <c r="K228" s="23" t="s">
        <v>29</v>
      </c>
      <c r="L228" s="70">
        <v>45536</v>
      </c>
      <c r="M228" s="79">
        <v>1741000</v>
      </c>
      <c r="N228" s="23" t="s">
        <v>115</v>
      </c>
      <c r="O228" s="23" t="s">
        <v>31</v>
      </c>
      <c r="P228" s="23" t="s">
        <v>225</v>
      </c>
      <c r="Q228" s="23" t="s">
        <v>1052</v>
      </c>
      <c r="R228" s="83"/>
      <c r="S228" s="23" t="s">
        <v>77</v>
      </c>
      <c r="T228" s="70" t="s">
        <v>1054</v>
      </c>
      <c r="U228" s="23" t="s">
        <v>35</v>
      </c>
      <c r="V228" s="23">
        <v>6.96</v>
      </c>
      <c r="W228" s="84">
        <v>1</v>
      </c>
      <c r="X228" s="23"/>
      <c r="Y228" s="23" t="s">
        <v>1971</v>
      </c>
      <c r="Z228" s="23" t="s">
        <v>1969</v>
      </c>
      <c r="AA228" s="94" t="e">
        <f>+VLOOKUP(B228,[1]Reporte_Empleados!$A:$I,12,0)</f>
        <v>#N/A</v>
      </c>
      <c r="AD228" s="87" t="str">
        <f t="shared" si="48"/>
        <v>CO0396</v>
      </c>
      <c r="AE228" s="23" t="str">
        <f t="shared" si="49"/>
        <v>CO_1634</v>
      </c>
      <c r="AF228" s="68">
        <f t="shared" si="57"/>
        <v>1004806911</v>
      </c>
      <c r="AH228" s="91" t="str">
        <f>+VLOOKUP(B228,[2]URNM2037!$B$4:$AM$223,38,0)</f>
        <v>RONALGAMER2016@GMAIL.COM</v>
      </c>
      <c r="AI228" s="71" t="s">
        <v>1058</v>
      </c>
      <c r="AJ228" s="88">
        <f ca="1">+DAYS360(I228,'ACTIVOS KAL TIRE_2024'!$AJ$4)/360</f>
        <v>22.613888888888887</v>
      </c>
      <c r="AL228" s="89" t="str">
        <f t="shared" si="53"/>
        <v>03</v>
      </c>
      <c r="AM228" s="71" t="str">
        <f t="shared" si="54"/>
        <v>07</v>
      </c>
      <c r="AN228" s="71" t="str">
        <f t="shared" si="55"/>
        <v>2002</v>
      </c>
    </row>
    <row r="229" spans="1:40" s="71" customFormat="1" ht="18" customHeight="1" x14ac:dyDescent="0.35">
      <c r="A229" s="79">
        <f t="shared" si="56"/>
        <v>225</v>
      </c>
      <c r="B229" s="68">
        <v>1064106223</v>
      </c>
      <c r="C229" s="23" t="s">
        <v>625</v>
      </c>
      <c r="D229" s="23" t="s">
        <v>1972</v>
      </c>
      <c r="E229" s="69" t="s">
        <v>27</v>
      </c>
      <c r="F229" s="23" t="s">
        <v>1973</v>
      </c>
      <c r="G229" s="23" t="e" vm="6">
        <v>#VALUE!</v>
      </c>
      <c r="H229" s="23">
        <v>3246656054</v>
      </c>
      <c r="I229" s="70">
        <v>37245</v>
      </c>
      <c r="J229" s="23" t="s">
        <v>1051</v>
      </c>
      <c r="K229" s="23" t="s">
        <v>29</v>
      </c>
      <c r="L229" s="70">
        <v>45536</v>
      </c>
      <c r="M229" s="79">
        <v>1300000</v>
      </c>
      <c r="N229" s="23" t="s">
        <v>61</v>
      </c>
      <c r="O229" s="23" t="s">
        <v>41</v>
      </c>
      <c r="P229" s="23" t="s">
        <v>42</v>
      </c>
      <c r="Q229" s="23" t="s">
        <v>1052</v>
      </c>
      <c r="R229" s="83" t="s">
        <v>1974</v>
      </c>
      <c r="S229" s="23" t="s">
        <v>43</v>
      </c>
      <c r="T229" s="70">
        <v>45716</v>
      </c>
      <c r="U229" s="23" t="s">
        <v>755</v>
      </c>
      <c r="V229" s="23">
        <v>6.96</v>
      </c>
      <c r="W229" s="84">
        <v>0</v>
      </c>
      <c r="X229" s="23">
        <f ca="1">+DAYS360(L229,$X$3,0)</f>
        <v>163</v>
      </c>
      <c r="Y229" s="23" t="s">
        <v>1975</v>
      </c>
      <c r="Z229" s="23" t="str">
        <f>+D229</f>
        <v>ORTEGA TORO ANDRES FELIPE</v>
      </c>
      <c r="AA229" s="94"/>
      <c r="AD229" s="87" t="str">
        <f t="shared" si="48"/>
        <v>CO0443</v>
      </c>
      <c r="AE229" s="23" t="str">
        <f t="shared" si="49"/>
        <v>CO_1634</v>
      </c>
      <c r="AF229" s="68">
        <f t="shared" si="57"/>
        <v>1064106223</v>
      </c>
      <c r="AH229" s="91" t="s">
        <v>1976</v>
      </c>
      <c r="AI229" s="71" t="s">
        <v>1058</v>
      </c>
      <c r="AJ229" s="88">
        <f ca="1">+DAYS360(I229,'ACTIVOS KAL TIRE_2024'!$AJ$4)/360</f>
        <v>23.15</v>
      </c>
      <c r="AL229" s="89" t="str">
        <f t="shared" si="53"/>
        <v>20</v>
      </c>
      <c r="AM229" s="71" t="str">
        <f t="shared" si="54"/>
        <v>12</v>
      </c>
      <c r="AN229" s="71" t="str">
        <f t="shared" si="55"/>
        <v>2001</v>
      </c>
    </row>
    <row r="230" spans="1:40" s="71" customFormat="1" ht="18" customHeight="1" x14ac:dyDescent="0.35">
      <c r="A230" s="79">
        <f t="shared" si="56"/>
        <v>226</v>
      </c>
      <c r="B230" s="68">
        <v>1066867484</v>
      </c>
      <c r="C230" s="23" t="s">
        <v>74</v>
      </c>
      <c r="D230" s="23" t="s">
        <v>1977</v>
      </c>
      <c r="E230" s="69" t="s">
        <v>27</v>
      </c>
      <c r="F230" s="23" t="s">
        <v>1978</v>
      </c>
      <c r="G230" s="23" t="e" vm="4">
        <v>#VALUE!</v>
      </c>
      <c r="H230" s="23">
        <v>3246388391</v>
      </c>
      <c r="I230" s="70">
        <v>38487</v>
      </c>
      <c r="J230" s="23" t="s">
        <v>1051</v>
      </c>
      <c r="K230" s="23" t="s">
        <v>29</v>
      </c>
      <c r="L230" s="70">
        <v>45542</v>
      </c>
      <c r="M230" s="79">
        <v>1300000</v>
      </c>
      <c r="N230" s="23" t="s">
        <v>30</v>
      </c>
      <c r="O230" s="23" t="s">
        <v>41</v>
      </c>
      <c r="P230" s="23" t="s">
        <v>42</v>
      </c>
      <c r="Q230" s="23" t="s">
        <v>1052</v>
      </c>
      <c r="R230" s="83" t="s">
        <v>1979</v>
      </c>
      <c r="S230" s="23" t="s">
        <v>43</v>
      </c>
      <c r="T230" s="70">
        <v>45722</v>
      </c>
      <c r="U230" s="23" t="s">
        <v>755</v>
      </c>
      <c r="V230" s="23">
        <v>6.96</v>
      </c>
      <c r="W230" s="84">
        <v>0</v>
      </c>
      <c r="X230" s="23">
        <f ca="1">+DAYS360(L230,$X$3,0)</f>
        <v>157</v>
      </c>
      <c r="Y230" s="23" t="s">
        <v>1980</v>
      </c>
      <c r="Z230" s="23" t="str">
        <f>+D230</f>
        <v>MORENO RAMOS JOSE ENRIQUE</v>
      </c>
      <c r="AA230" s="94"/>
      <c r="AD230" s="87" t="str">
        <f t="shared" si="48"/>
        <v>CO0444</v>
      </c>
      <c r="AE230" s="23" t="str">
        <f t="shared" si="49"/>
        <v>CO_1634</v>
      </c>
      <c r="AF230" s="68">
        <f t="shared" si="57"/>
        <v>1066867484</v>
      </c>
      <c r="AH230" s="91" t="s">
        <v>1981</v>
      </c>
      <c r="AI230" s="71" t="s">
        <v>1058</v>
      </c>
      <c r="AJ230" s="88">
        <f ca="1">+DAYS360(I230,'ACTIVOS KAL TIRE_2024'!$AJ$4)/360</f>
        <v>19.747222222222224</v>
      </c>
      <c r="AL230" s="89" t="str">
        <f t="shared" si="53"/>
        <v>15</v>
      </c>
      <c r="AM230" s="71" t="str">
        <f t="shared" si="54"/>
        <v>05</v>
      </c>
      <c r="AN230" s="71" t="str">
        <f t="shared" si="55"/>
        <v>2005</v>
      </c>
    </row>
    <row r="231" spans="1:40" s="71" customFormat="1" ht="18" customHeight="1" x14ac:dyDescent="0.35">
      <c r="A231" s="79">
        <f t="shared" si="56"/>
        <v>227</v>
      </c>
      <c r="B231" s="68">
        <v>1007520261</v>
      </c>
      <c r="C231" s="23" t="s">
        <v>111</v>
      </c>
      <c r="D231" s="23" t="s">
        <v>1982</v>
      </c>
      <c r="E231" s="69" t="s">
        <v>27</v>
      </c>
      <c r="F231" s="23" t="s">
        <v>1983</v>
      </c>
      <c r="G231" s="23" t="e" vm="3">
        <v>#VALUE!</v>
      </c>
      <c r="H231" s="23">
        <v>3233596548</v>
      </c>
      <c r="I231" s="70">
        <v>36432</v>
      </c>
      <c r="J231" s="23" t="s">
        <v>1051</v>
      </c>
      <c r="K231" s="23" t="s">
        <v>29</v>
      </c>
      <c r="L231" s="70">
        <v>45554</v>
      </c>
      <c r="M231" s="79">
        <v>1741000</v>
      </c>
      <c r="N231" s="23" t="s">
        <v>30</v>
      </c>
      <c r="O231" s="23"/>
      <c r="P231" s="23" t="s">
        <v>225</v>
      </c>
      <c r="Q231" s="23" t="s">
        <v>1052</v>
      </c>
      <c r="R231" s="83"/>
      <c r="S231" s="23" t="s">
        <v>77</v>
      </c>
      <c r="T231" s="70" t="s">
        <v>1054</v>
      </c>
      <c r="U231" s="23"/>
      <c r="V231" s="23">
        <v>6.96</v>
      </c>
      <c r="W231" s="84">
        <v>1</v>
      </c>
      <c r="X231" s="23"/>
      <c r="Y231" s="23" t="s">
        <v>1984</v>
      </c>
      <c r="Z231" s="23" t="s">
        <v>1982</v>
      </c>
      <c r="AA231" s="94" t="e">
        <f>+VLOOKUP(B231,[1]Reporte_Empleados!$A:$I,12,0)</f>
        <v>#N/A</v>
      </c>
      <c r="AD231" s="87" t="str">
        <f t="shared" si="48"/>
        <v>CO0349</v>
      </c>
      <c r="AE231" s="23" t="str">
        <f t="shared" si="49"/>
        <v>CO_1634</v>
      </c>
      <c r="AF231" s="68">
        <f t="shared" si="57"/>
        <v>1007520261</v>
      </c>
      <c r="AH231" s="91" t="s">
        <v>1985</v>
      </c>
      <c r="AI231" s="71" t="s">
        <v>1097</v>
      </c>
      <c r="AJ231" s="88">
        <f ca="1">+DAYS360(I231,'ACTIVOS KAL TIRE_2024'!$AJ$4)/360</f>
        <v>25.375</v>
      </c>
      <c r="AL231" s="89" t="str">
        <f t="shared" si="53"/>
        <v>29</v>
      </c>
      <c r="AM231" s="71" t="str">
        <f t="shared" si="54"/>
        <v>09</v>
      </c>
      <c r="AN231" s="71" t="str">
        <f t="shared" si="55"/>
        <v>1999</v>
      </c>
    </row>
    <row r="232" spans="1:40" s="71" customFormat="1" ht="18" customHeight="1" x14ac:dyDescent="0.35">
      <c r="A232" s="79">
        <f t="shared" si="56"/>
        <v>228</v>
      </c>
      <c r="B232" s="68">
        <v>1064113843</v>
      </c>
      <c r="C232" s="23" t="s">
        <v>114</v>
      </c>
      <c r="D232" s="23" t="s">
        <v>398</v>
      </c>
      <c r="E232" s="69" t="s">
        <v>27</v>
      </c>
      <c r="F232" s="23" t="s">
        <v>399</v>
      </c>
      <c r="G232" s="23" t="e" vm="6">
        <v>#VALUE!</v>
      </c>
      <c r="H232" s="23">
        <v>3205097266</v>
      </c>
      <c r="I232" s="70">
        <v>34105</v>
      </c>
      <c r="J232" s="23" t="s">
        <v>1119</v>
      </c>
      <c r="K232" s="23" t="s">
        <v>1120</v>
      </c>
      <c r="L232" s="70">
        <v>45558</v>
      </c>
      <c r="M232" s="79">
        <v>1900000</v>
      </c>
      <c r="N232" s="23" t="s">
        <v>30</v>
      </c>
      <c r="O232" s="23" t="s">
        <v>31</v>
      </c>
      <c r="P232" s="23" t="s">
        <v>446</v>
      </c>
      <c r="Q232" s="23" t="s">
        <v>1052</v>
      </c>
      <c r="R232" s="83"/>
      <c r="S232" s="23" t="s">
        <v>1851</v>
      </c>
      <c r="T232" s="70" t="s">
        <v>1054</v>
      </c>
      <c r="U232" s="23" t="s">
        <v>35</v>
      </c>
      <c r="V232" s="23">
        <v>6.96</v>
      </c>
      <c r="W232" s="84">
        <v>1</v>
      </c>
      <c r="X232" s="23"/>
      <c r="Y232" s="23" t="s">
        <v>1986</v>
      </c>
      <c r="Z232" s="23" t="s">
        <v>398</v>
      </c>
      <c r="AA232" s="94" t="e">
        <f>+VLOOKUP(B232,[1]Reporte_Empleados!$A:$I,12,0)</f>
        <v>#N/A</v>
      </c>
      <c r="AD232" s="87" t="s">
        <v>1987</v>
      </c>
      <c r="AE232" s="23">
        <v>1618</v>
      </c>
      <c r="AF232" s="68">
        <f t="shared" si="57"/>
        <v>1064113843</v>
      </c>
      <c r="AH232" s="91" t="s">
        <v>1988</v>
      </c>
      <c r="AI232" s="71" t="s">
        <v>1097</v>
      </c>
      <c r="AJ232" s="88">
        <f ca="1">+DAYS360(I232,'ACTIVOS KAL TIRE_2024'!$AJ$4)/360</f>
        <v>31.744444444444444</v>
      </c>
      <c r="AL232" s="89" t="str">
        <f t="shared" si="53"/>
        <v>16</v>
      </c>
      <c r="AM232" s="71" t="str">
        <f t="shared" si="54"/>
        <v>05</v>
      </c>
      <c r="AN232" s="71" t="str">
        <f t="shared" si="55"/>
        <v>1993</v>
      </c>
    </row>
    <row r="233" spans="1:40" s="71" customFormat="1" ht="18" customHeight="1" x14ac:dyDescent="0.35">
      <c r="A233" s="79">
        <f t="shared" si="56"/>
        <v>229</v>
      </c>
      <c r="B233" s="68">
        <v>1007840996</v>
      </c>
      <c r="C233" s="23"/>
      <c r="D233" s="23" t="s">
        <v>1989</v>
      </c>
      <c r="E233" s="69" t="s">
        <v>27</v>
      </c>
      <c r="F233" s="23" t="s">
        <v>1990</v>
      </c>
      <c r="G233" s="23" t="e" vm="45">
        <v>#VALUE!</v>
      </c>
      <c r="H233" s="23">
        <v>3026336466</v>
      </c>
      <c r="I233" s="70">
        <v>34566</v>
      </c>
      <c r="J233" s="23" t="s">
        <v>1898</v>
      </c>
      <c r="K233" s="23" t="s">
        <v>1899</v>
      </c>
      <c r="L233" s="70">
        <v>45566</v>
      </c>
      <c r="M233" s="79">
        <v>1800000</v>
      </c>
      <c r="N233" s="23" t="s">
        <v>1780</v>
      </c>
      <c r="O233" s="23" t="s">
        <v>62</v>
      </c>
      <c r="P233" s="23" t="s">
        <v>446</v>
      </c>
      <c r="Q233" s="23" t="s">
        <v>1052</v>
      </c>
      <c r="R233" s="83" t="s">
        <v>1991</v>
      </c>
      <c r="S233" s="23" t="s">
        <v>64</v>
      </c>
      <c r="T233" s="70" t="s">
        <v>1054</v>
      </c>
      <c r="U233" s="23" t="s">
        <v>35</v>
      </c>
      <c r="V233" s="23">
        <v>6.96</v>
      </c>
      <c r="W233" s="84">
        <v>0</v>
      </c>
      <c r="X233" s="23"/>
      <c r="Y233" s="23" t="s">
        <v>1992</v>
      </c>
      <c r="Z233" s="23" t="str">
        <f t="shared" ref="Z233:Z245" si="59">+D233</f>
        <v>BARONA VALENCIA ALEJANDRO</v>
      </c>
      <c r="AA233" s="94"/>
      <c r="AD233" s="87" t="s">
        <v>1987</v>
      </c>
      <c r="AE233" s="23">
        <v>1618</v>
      </c>
      <c r="AF233" s="68">
        <f t="shared" si="57"/>
        <v>1007840996</v>
      </c>
      <c r="AH233" s="91" t="s">
        <v>1993</v>
      </c>
      <c r="AI233" s="71" t="s">
        <v>1097</v>
      </c>
      <c r="AJ233" s="88">
        <f ca="1">+DAYS360(I233,'ACTIVOS KAL TIRE_2024'!$AJ$4)/360</f>
        <v>30.483333333333334</v>
      </c>
      <c r="AL233" s="89" t="str">
        <f t="shared" si="53"/>
        <v>20</v>
      </c>
      <c r="AM233" s="71" t="str">
        <f t="shared" si="54"/>
        <v>08</v>
      </c>
      <c r="AN233" s="71" t="str">
        <f t="shared" si="55"/>
        <v>1994</v>
      </c>
    </row>
    <row r="234" spans="1:40" s="71" customFormat="1" ht="18" customHeight="1" x14ac:dyDescent="0.35">
      <c r="A234" s="79">
        <f t="shared" si="56"/>
        <v>230</v>
      </c>
      <c r="B234" s="68">
        <v>1066270453</v>
      </c>
      <c r="C234" s="23"/>
      <c r="D234" s="23" t="s">
        <v>1994</v>
      </c>
      <c r="E234" s="69" t="s">
        <v>27</v>
      </c>
      <c r="F234" s="23" t="s">
        <v>1995</v>
      </c>
      <c r="G234" s="23" t="e" vm="4">
        <v>#VALUE!</v>
      </c>
      <c r="H234" s="23">
        <v>3017982920</v>
      </c>
      <c r="I234" s="70">
        <v>38294</v>
      </c>
      <c r="J234" s="23" t="s">
        <v>1051</v>
      </c>
      <c r="K234" s="23" t="s">
        <v>29</v>
      </c>
      <c r="L234" s="70">
        <v>45572</v>
      </c>
      <c r="M234" s="79">
        <v>1300000</v>
      </c>
      <c r="N234" s="23"/>
      <c r="O234" s="23" t="s">
        <v>41</v>
      </c>
      <c r="P234" s="23" t="s">
        <v>42</v>
      </c>
      <c r="Q234" s="23" t="s">
        <v>1052</v>
      </c>
      <c r="R234" s="83"/>
      <c r="S234" s="23" t="s">
        <v>43</v>
      </c>
      <c r="T234" s="70">
        <v>45753</v>
      </c>
      <c r="U234" s="23" t="s">
        <v>755</v>
      </c>
      <c r="V234" s="23">
        <v>6.96</v>
      </c>
      <c r="W234" s="84">
        <v>0</v>
      </c>
      <c r="X234" s="23">
        <f ca="1">+DAYS360(L234,$X$3,0)</f>
        <v>127</v>
      </c>
      <c r="Y234" s="23" t="s">
        <v>1996</v>
      </c>
      <c r="Z234" s="23" t="str">
        <f t="shared" si="59"/>
        <v>ZAMBRANO SALAS ALFREDO ANDRES</v>
      </c>
      <c r="AA234" s="94"/>
      <c r="AD234" s="87" t="s">
        <v>1987</v>
      </c>
      <c r="AE234" s="23">
        <v>1618</v>
      </c>
      <c r="AF234" s="68">
        <f t="shared" si="57"/>
        <v>1066270453</v>
      </c>
      <c r="AH234" s="91" t="s">
        <v>1997</v>
      </c>
      <c r="AJ234" s="88">
        <f ca="1">+DAYS360(I234,'ACTIVOS KAL TIRE_2024'!$AJ$4)/360</f>
        <v>20.280555555555555</v>
      </c>
      <c r="AL234" s="89" t="str">
        <f t="shared" si="53"/>
        <v>03</v>
      </c>
      <c r="AM234" s="71" t="str">
        <f t="shared" si="54"/>
        <v>11</v>
      </c>
      <c r="AN234" s="71" t="str">
        <f t="shared" si="55"/>
        <v>2004</v>
      </c>
    </row>
    <row r="235" spans="1:40" s="71" customFormat="1" ht="18" customHeight="1" x14ac:dyDescent="0.35">
      <c r="A235" s="79">
        <f t="shared" si="56"/>
        <v>231</v>
      </c>
      <c r="B235" s="68">
        <v>1003291687</v>
      </c>
      <c r="C235" s="23"/>
      <c r="D235" s="23" t="s">
        <v>1998</v>
      </c>
      <c r="E235" s="69" t="s">
        <v>27</v>
      </c>
      <c r="F235" s="23" t="s">
        <v>1999</v>
      </c>
      <c r="G235" s="23" t="e" vm="46">
        <v>#VALUE!</v>
      </c>
      <c r="H235" s="23">
        <v>3015730632</v>
      </c>
      <c r="I235" s="70">
        <v>37070</v>
      </c>
      <c r="J235" s="23" t="s">
        <v>1105</v>
      </c>
      <c r="K235" s="23" t="s">
        <v>854</v>
      </c>
      <c r="L235" s="70">
        <v>45584</v>
      </c>
      <c r="M235" s="79">
        <v>1650000</v>
      </c>
      <c r="N235" s="23" t="s">
        <v>61</v>
      </c>
      <c r="O235" s="23" t="s">
        <v>119</v>
      </c>
      <c r="P235" s="23" t="s">
        <v>225</v>
      </c>
      <c r="Q235" s="23" t="s">
        <v>1052</v>
      </c>
      <c r="R235" s="83"/>
      <c r="S235" s="23" t="s">
        <v>388</v>
      </c>
      <c r="T235" s="70" t="s">
        <v>1054</v>
      </c>
      <c r="U235" s="23" t="s">
        <v>35</v>
      </c>
      <c r="V235" s="23">
        <v>6.96</v>
      </c>
      <c r="W235" s="84">
        <v>1</v>
      </c>
      <c r="X235" s="23"/>
      <c r="Y235" s="23" t="s">
        <v>2000</v>
      </c>
      <c r="Z235" s="23" t="str">
        <f t="shared" si="59"/>
        <v>GOMEZ MONTOYA LUIS FERNANDO</v>
      </c>
      <c r="AA235" s="94" t="e">
        <f>+VLOOKUP(B235,[1]Reporte_Empleados!$A:$I,12,0)</f>
        <v>#N/A</v>
      </c>
      <c r="AD235" s="87" t="str">
        <f t="shared" ref="AD235:AD245" si="60">+"CO"&amp;MID(Y235,7,4)</f>
        <v>CO0412</v>
      </c>
      <c r="AE235" s="23" t="str">
        <f t="shared" ref="AE235:AE245" si="61">+J235</f>
        <v>CO_1639</v>
      </c>
      <c r="AF235" s="68">
        <f t="shared" si="57"/>
        <v>1003291687</v>
      </c>
      <c r="AH235" s="91" t="s">
        <v>2001</v>
      </c>
      <c r="AI235" s="71" t="s">
        <v>1058</v>
      </c>
      <c r="AJ235" s="88">
        <f t="shared" ref="AJ235:AJ240" ca="1" si="62">+DAYS360(I235,$AJ$4)/360</f>
        <v>23.627777777777776</v>
      </c>
      <c r="AL235" s="89" t="str">
        <f t="shared" si="53"/>
        <v>28</v>
      </c>
      <c r="AM235" s="71" t="str">
        <f t="shared" si="54"/>
        <v>06</v>
      </c>
      <c r="AN235" s="71" t="str">
        <f t="shared" si="55"/>
        <v>2001</v>
      </c>
    </row>
    <row r="236" spans="1:40" s="71" customFormat="1" ht="18" customHeight="1" x14ac:dyDescent="0.35">
      <c r="A236" s="79">
        <f t="shared" si="56"/>
        <v>232</v>
      </c>
      <c r="B236" s="68">
        <v>1031131574</v>
      </c>
      <c r="C236" s="23" t="s">
        <v>79</v>
      </c>
      <c r="D236" s="23" t="s">
        <v>2002</v>
      </c>
      <c r="E236" s="69" t="s">
        <v>27</v>
      </c>
      <c r="F236" s="23" t="s">
        <v>2003</v>
      </c>
      <c r="G236" s="23" t="e" vm="37">
        <v>#VALUE!</v>
      </c>
      <c r="H236" s="23">
        <v>3106760200</v>
      </c>
      <c r="I236" s="70">
        <v>33231</v>
      </c>
      <c r="J236" s="23" t="s">
        <v>1105</v>
      </c>
      <c r="K236" s="23" t="s">
        <v>854</v>
      </c>
      <c r="L236" s="70">
        <v>45581</v>
      </c>
      <c r="M236" s="79">
        <v>1720100</v>
      </c>
      <c r="N236" s="23" t="s">
        <v>69</v>
      </c>
      <c r="O236" s="23" t="s">
        <v>119</v>
      </c>
      <c r="P236" s="23" t="s">
        <v>125</v>
      </c>
      <c r="Q236" s="23" t="s">
        <v>1052</v>
      </c>
      <c r="R236" s="83">
        <v>550488</v>
      </c>
      <c r="S236" s="23" t="s">
        <v>388</v>
      </c>
      <c r="T236" s="70" t="s">
        <v>1054</v>
      </c>
      <c r="U236" s="23" t="s">
        <v>120</v>
      </c>
      <c r="V236" s="23">
        <v>6.96</v>
      </c>
      <c r="W236" s="84">
        <v>1</v>
      </c>
      <c r="X236" s="23"/>
      <c r="Y236" s="23" t="s">
        <v>2004</v>
      </c>
      <c r="Z236" s="23" t="str">
        <f t="shared" si="59"/>
        <v>CASTAÑEDA LONDOÑO DANY SAMIR</v>
      </c>
      <c r="AA236" s="94" t="e">
        <f>+VLOOKUP(B236,[1]Reporte_Empleados!$A:$I,12,0)</f>
        <v>#N/A</v>
      </c>
      <c r="AD236" s="87" t="str">
        <f t="shared" si="60"/>
        <v>CO0447</v>
      </c>
      <c r="AE236" s="23" t="str">
        <f t="shared" si="61"/>
        <v>CO_1639</v>
      </c>
      <c r="AF236" s="68">
        <f t="shared" si="57"/>
        <v>1031131574</v>
      </c>
      <c r="AH236" s="91" t="s">
        <v>2005</v>
      </c>
      <c r="AI236" s="71" t="s">
        <v>1097</v>
      </c>
      <c r="AJ236" s="88">
        <f t="shared" ca="1" si="62"/>
        <v>34.138888888888886</v>
      </c>
      <c r="AL236" s="89" t="str">
        <f t="shared" si="53"/>
        <v>24</v>
      </c>
      <c r="AM236" s="71" t="str">
        <f t="shared" si="54"/>
        <v>12</v>
      </c>
      <c r="AN236" s="71" t="str">
        <f t="shared" si="55"/>
        <v>1990</v>
      </c>
    </row>
    <row r="237" spans="1:40" s="71" customFormat="1" ht="18" customHeight="1" x14ac:dyDescent="0.35">
      <c r="A237" s="79">
        <f t="shared" si="56"/>
        <v>233</v>
      </c>
      <c r="B237" s="68">
        <v>1120750414</v>
      </c>
      <c r="C237" s="23"/>
      <c r="D237" s="23" t="s">
        <v>2006</v>
      </c>
      <c r="E237" s="69" t="s">
        <v>27</v>
      </c>
      <c r="F237" s="23" t="s">
        <v>2007</v>
      </c>
      <c r="G237" s="23" t="e" vm="8">
        <v>#VALUE!</v>
      </c>
      <c r="H237" s="23">
        <v>3245060111</v>
      </c>
      <c r="I237" s="70">
        <v>34977</v>
      </c>
      <c r="J237" s="23" t="s">
        <v>1105</v>
      </c>
      <c r="K237" s="23" t="s">
        <v>854</v>
      </c>
      <c r="L237" s="70">
        <v>45595</v>
      </c>
      <c r="M237" s="79">
        <v>1720100</v>
      </c>
      <c r="N237" s="23" t="s">
        <v>61</v>
      </c>
      <c r="O237" s="23" t="s">
        <v>31</v>
      </c>
      <c r="P237" s="23" t="s">
        <v>125</v>
      </c>
      <c r="Q237" s="23" t="s">
        <v>1052</v>
      </c>
      <c r="R237" s="83" t="s">
        <v>2008</v>
      </c>
      <c r="S237" s="23" t="s">
        <v>388</v>
      </c>
      <c r="T237" s="70" t="s">
        <v>1054</v>
      </c>
      <c r="U237" s="23" t="s">
        <v>120</v>
      </c>
      <c r="V237" s="23">
        <v>6.96</v>
      </c>
      <c r="W237" s="84">
        <v>1</v>
      </c>
      <c r="X237" s="23"/>
      <c r="Y237" s="23" t="s">
        <v>2009</v>
      </c>
      <c r="Z237" s="23" t="str">
        <f t="shared" si="59"/>
        <v>CAMPO VERGARA MAURICIO ENRIQUE</v>
      </c>
      <c r="AA237" s="94" t="e">
        <f>+VLOOKUP(B237,[1]Reporte_Empleados!$A:$I,12,0)</f>
        <v>#N/A</v>
      </c>
      <c r="AD237" s="87" t="str">
        <f t="shared" si="60"/>
        <v>CO0448</v>
      </c>
      <c r="AE237" s="23" t="str">
        <f t="shared" si="61"/>
        <v>CO_1639</v>
      </c>
      <c r="AF237" s="68">
        <f t="shared" si="57"/>
        <v>1120750414</v>
      </c>
      <c r="AH237" s="91" t="s">
        <v>2010</v>
      </c>
      <c r="AI237" s="71" t="s">
        <v>1097</v>
      </c>
      <c r="AJ237" s="88">
        <f t="shared" ca="1" si="62"/>
        <v>29.358333333333334</v>
      </c>
      <c r="AL237" s="89" t="str">
        <f t="shared" si="53"/>
        <v>05</v>
      </c>
      <c r="AM237" s="71" t="str">
        <f t="shared" si="54"/>
        <v>10</v>
      </c>
      <c r="AN237" s="71" t="str">
        <f t="shared" si="55"/>
        <v>1995</v>
      </c>
    </row>
    <row r="238" spans="1:40" s="71" customFormat="1" ht="18" customHeight="1" x14ac:dyDescent="0.35">
      <c r="A238" s="79">
        <f t="shared" si="56"/>
        <v>234</v>
      </c>
      <c r="B238" s="68">
        <v>1035700284</v>
      </c>
      <c r="C238" s="23"/>
      <c r="D238" s="23" t="s">
        <v>2011</v>
      </c>
      <c r="E238" s="69" t="s">
        <v>27</v>
      </c>
      <c r="F238" s="23" t="s">
        <v>2012</v>
      </c>
      <c r="G238" s="23" t="e" vm="8">
        <v>#VALUE!</v>
      </c>
      <c r="H238" s="23">
        <v>3113425626</v>
      </c>
      <c r="I238" s="70">
        <v>36413</v>
      </c>
      <c r="J238" s="23" t="s">
        <v>1105</v>
      </c>
      <c r="K238" s="23" t="s">
        <v>854</v>
      </c>
      <c r="L238" s="70">
        <v>45595</v>
      </c>
      <c r="M238" s="79">
        <v>1300000</v>
      </c>
      <c r="N238" s="23" t="s">
        <v>1801</v>
      </c>
      <c r="O238" s="23" t="s">
        <v>41</v>
      </c>
      <c r="P238" s="23" t="s">
        <v>2013</v>
      </c>
      <c r="Q238" s="23" t="s">
        <v>1052</v>
      </c>
      <c r="R238" s="83"/>
      <c r="S238" s="23" t="s">
        <v>43</v>
      </c>
      <c r="T238" s="70">
        <v>45776</v>
      </c>
      <c r="U238" s="23" t="s">
        <v>755</v>
      </c>
      <c r="V238" s="23">
        <v>6.96</v>
      </c>
      <c r="W238" s="84">
        <v>0</v>
      </c>
      <c r="X238" s="23">
        <f ca="1">+DAYS360(L238,$X$3,0)</f>
        <v>104</v>
      </c>
      <c r="Y238" s="23" t="s">
        <v>2014</v>
      </c>
      <c r="Z238" s="23" t="str">
        <f t="shared" si="59"/>
        <v>HIGUITA BEDOYA JAMER</v>
      </c>
      <c r="AA238" s="94"/>
      <c r="AD238" s="87" t="str">
        <f t="shared" si="60"/>
        <v>CO0449</v>
      </c>
      <c r="AE238" s="23" t="str">
        <f t="shared" si="61"/>
        <v>CO_1639</v>
      </c>
      <c r="AF238" s="68">
        <f t="shared" si="57"/>
        <v>1035700284</v>
      </c>
      <c r="AH238" s="91" t="s">
        <v>2015</v>
      </c>
      <c r="AI238" s="71" t="s">
        <v>1058</v>
      </c>
      <c r="AJ238" s="88">
        <f t="shared" ca="1" si="62"/>
        <v>25.427777777777777</v>
      </c>
      <c r="AL238" s="89" t="str">
        <f t="shared" si="53"/>
        <v>10</v>
      </c>
      <c r="AM238" s="71" t="str">
        <f t="shared" si="54"/>
        <v>09</v>
      </c>
      <c r="AN238" s="71" t="str">
        <f t="shared" si="55"/>
        <v>1999</v>
      </c>
    </row>
    <row r="239" spans="1:40" s="71" customFormat="1" ht="18" customHeight="1" x14ac:dyDescent="0.35">
      <c r="A239" s="79">
        <f t="shared" si="56"/>
        <v>235</v>
      </c>
      <c r="B239" s="68">
        <v>1061429228</v>
      </c>
      <c r="C239" s="23" t="s">
        <v>2016</v>
      </c>
      <c r="D239" s="23" t="s">
        <v>2017</v>
      </c>
      <c r="E239" s="69" t="s">
        <v>27</v>
      </c>
      <c r="F239" s="23" t="s">
        <v>2018</v>
      </c>
      <c r="G239" s="23" t="e" vm="21">
        <v>#VALUE!</v>
      </c>
      <c r="H239" s="23">
        <v>3127726525</v>
      </c>
      <c r="I239" s="70">
        <v>31783</v>
      </c>
      <c r="J239" s="23" t="s">
        <v>1059</v>
      </c>
      <c r="K239" s="23" t="s">
        <v>60</v>
      </c>
      <c r="L239" s="70">
        <v>45623</v>
      </c>
      <c r="M239" s="79">
        <v>1628300</v>
      </c>
      <c r="N239" s="23" t="s">
        <v>61</v>
      </c>
      <c r="O239" s="23" t="s">
        <v>119</v>
      </c>
      <c r="P239" s="23" t="s">
        <v>63</v>
      </c>
      <c r="Q239" s="23" t="s">
        <v>1052</v>
      </c>
      <c r="R239" s="83" t="s">
        <v>2019</v>
      </c>
      <c r="S239" s="23" t="s">
        <v>64</v>
      </c>
      <c r="T239" s="70" t="s">
        <v>1054</v>
      </c>
      <c r="U239" s="23" t="s">
        <v>120</v>
      </c>
      <c r="V239" s="23">
        <v>6.96</v>
      </c>
      <c r="W239" s="84">
        <v>0</v>
      </c>
      <c r="X239" s="23"/>
      <c r="Y239" s="23" t="s">
        <v>2020</v>
      </c>
      <c r="Z239" s="23" t="str">
        <f t="shared" si="59"/>
        <v>NAVAS VASQUEZ ERIC JULIAN</v>
      </c>
      <c r="AA239" s="94"/>
      <c r="AD239" s="87" t="str">
        <f t="shared" si="60"/>
        <v>CO0450</v>
      </c>
      <c r="AE239" s="23" t="str">
        <f t="shared" si="61"/>
        <v>CO_1624</v>
      </c>
      <c r="AF239" s="68">
        <f t="shared" si="57"/>
        <v>1061429228</v>
      </c>
      <c r="AH239" s="91" t="s">
        <v>2021</v>
      </c>
      <c r="AI239" s="71" t="s">
        <v>1097</v>
      </c>
      <c r="AJ239" s="88">
        <f t="shared" ca="1" si="62"/>
        <v>38.105555555555554</v>
      </c>
      <c r="AL239" s="89" t="str">
        <f t="shared" si="53"/>
        <v>06</v>
      </c>
      <c r="AM239" s="71" t="str">
        <f t="shared" si="54"/>
        <v>01</v>
      </c>
      <c r="AN239" s="71" t="str">
        <f t="shared" si="55"/>
        <v>1987</v>
      </c>
    </row>
    <row r="240" spans="1:40" s="71" customFormat="1" ht="18" customHeight="1" x14ac:dyDescent="0.35">
      <c r="A240" s="79">
        <f t="shared" si="56"/>
        <v>236</v>
      </c>
      <c r="B240" s="68">
        <v>1129804779</v>
      </c>
      <c r="C240" s="23" t="s">
        <v>477</v>
      </c>
      <c r="D240" s="23" t="s">
        <v>2022</v>
      </c>
      <c r="E240" s="69" t="s">
        <v>66</v>
      </c>
      <c r="F240" s="23" t="s">
        <v>2023</v>
      </c>
      <c r="G240" s="23" t="e" vm="46">
        <v>#VALUE!</v>
      </c>
      <c r="H240" s="23">
        <v>3002175200</v>
      </c>
      <c r="I240" s="70">
        <v>38634</v>
      </c>
      <c r="J240" s="23" t="s">
        <v>1105</v>
      </c>
      <c r="K240" s="23" t="s">
        <v>854</v>
      </c>
      <c r="L240" s="70">
        <v>45628</v>
      </c>
      <c r="M240" s="79">
        <v>1300000</v>
      </c>
      <c r="N240" s="23" t="s">
        <v>641</v>
      </c>
      <c r="O240" s="23" t="s">
        <v>41</v>
      </c>
      <c r="P240" s="23" t="s">
        <v>42</v>
      </c>
      <c r="Q240" s="23" t="s">
        <v>1052</v>
      </c>
      <c r="R240" s="83" t="s">
        <v>2024</v>
      </c>
      <c r="S240" s="23" t="s">
        <v>43</v>
      </c>
      <c r="T240" s="70">
        <v>45809</v>
      </c>
      <c r="U240" s="23" t="s">
        <v>755</v>
      </c>
      <c r="V240" s="23">
        <v>6.96</v>
      </c>
      <c r="W240" s="84">
        <v>0</v>
      </c>
      <c r="X240" s="23">
        <f ca="1">+DAYS360(L240,$X$3,0)</f>
        <v>72</v>
      </c>
      <c r="Y240" s="23" t="s">
        <v>2025</v>
      </c>
      <c r="Z240" s="23" t="str">
        <f t="shared" si="59"/>
        <v>ARRIETA LIDUEÑA YENIFER</v>
      </c>
      <c r="AA240" s="94"/>
      <c r="AD240" s="87" t="str">
        <f t="shared" si="60"/>
        <v>CO0451</v>
      </c>
      <c r="AE240" s="23" t="str">
        <f t="shared" si="61"/>
        <v>CO_1639</v>
      </c>
      <c r="AF240" s="68">
        <f t="shared" si="57"/>
        <v>1129804779</v>
      </c>
      <c r="AH240" s="91" t="s">
        <v>2026</v>
      </c>
      <c r="AI240" s="71" t="s">
        <v>1058</v>
      </c>
      <c r="AJ240" s="88">
        <f t="shared" ca="1" si="62"/>
        <v>19.347222222222221</v>
      </c>
      <c r="AL240" s="89" t="str">
        <f t="shared" si="53"/>
        <v>09</v>
      </c>
      <c r="AM240" s="71" t="str">
        <f t="shared" si="54"/>
        <v>10</v>
      </c>
      <c r="AN240" s="71" t="str">
        <f t="shared" si="55"/>
        <v>2005</v>
      </c>
    </row>
    <row r="241" spans="1:40" s="71" customFormat="1" ht="18" customHeight="1" x14ac:dyDescent="0.35">
      <c r="A241" s="79">
        <f t="shared" si="56"/>
        <v>237</v>
      </c>
      <c r="B241" s="68">
        <v>1062816329</v>
      </c>
      <c r="C241" s="23" t="s">
        <v>222</v>
      </c>
      <c r="D241" s="23" t="s">
        <v>2027</v>
      </c>
      <c r="E241" s="69" t="s">
        <v>27</v>
      </c>
      <c r="F241" s="23" t="s">
        <v>2028</v>
      </c>
      <c r="G241" s="23" t="e" vm="30">
        <v>#VALUE!</v>
      </c>
      <c r="H241" s="23">
        <v>3015758311</v>
      </c>
      <c r="I241" s="70">
        <v>36284</v>
      </c>
      <c r="J241" s="23" t="s">
        <v>1593</v>
      </c>
      <c r="K241" s="23" t="s">
        <v>124</v>
      </c>
      <c r="L241" s="70">
        <v>45631</v>
      </c>
      <c r="M241" s="79">
        <v>1639200</v>
      </c>
      <c r="N241" s="23" t="s">
        <v>61</v>
      </c>
      <c r="O241" s="23" t="s">
        <v>62</v>
      </c>
      <c r="P241" s="23" t="s">
        <v>336</v>
      </c>
      <c r="Q241" s="23" t="s">
        <v>1052</v>
      </c>
      <c r="R241" s="83" t="s">
        <v>2029</v>
      </c>
      <c r="S241" s="23" t="s">
        <v>77</v>
      </c>
      <c r="T241" s="70" t="s">
        <v>1054</v>
      </c>
      <c r="U241" s="23" t="s">
        <v>1244</v>
      </c>
      <c r="V241" s="23">
        <v>6.96</v>
      </c>
      <c r="W241" s="84">
        <v>0</v>
      </c>
      <c r="X241" s="23"/>
      <c r="Y241" s="23" t="s">
        <v>2030</v>
      </c>
      <c r="Z241" s="23" t="str">
        <f t="shared" si="59"/>
        <v xml:space="preserve">OCHOA TONCEL GUSTAVO ANDRES </v>
      </c>
      <c r="AA241" s="94"/>
      <c r="AD241" s="87" t="str">
        <f t="shared" si="60"/>
        <v>CO0378</v>
      </c>
      <c r="AE241" s="23" t="str">
        <f t="shared" si="61"/>
        <v>CO_1631</v>
      </c>
      <c r="AF241" s="68">
        <f t="shared" si="57"/>
        <v>1062816329</v>
      </c>
      <c r="AH241" s="91" t="s">
        <v>2031</v>
      </c>
      <c r="AI241" s="71" t="s">
        <v>1058</v>
      </c>
      <c r="AJ241" s="88">
        <f ca="1">+DAYS360(I241,'ACTIVOS KAL TIRE_2024'!$AJ$4)/360</f>
        <v>25.777777777777779</v>
      </c>
      <c r="AL241" s="89" t="str">
        <f t="shared" si="53"/>
        <v>04</v>
      </c>
      <c r="AM241" s="71" t="str">
        <f t="shared" si="54"/>
        <v>05</v>
      </c>
      <c r="AN241" s="71" t="str">
        <f t="shared" si="55"/>
        <v>1999</v>
      </c>
    </row>
    <row r="242" spans="1:40" s="71" customFormat="1" ht="18" customHeight="1" x14ac:dyDescent="0.35">
      <c r="A242" s="79">
        <f t="shared" si="56"/>
        <v>238</v>
      </c>
      <c r="B242" s="68">
        <v>1078858513</v>
      </c>
      <c r="C242" s="23"/>
      <c r="D242" s="23" t="s">
        <v>2032</v>
      </c>
      <c r="E242" s="69" t="s">
        <v>27</v>
      </c>
      <c r="F242" s="23"/>
      <c r="G242" s="23"/>
      <c r="H242" s="23"/>
      <c r="I242" s="70"/>
      <c r="J242" s="23" t="s">
        <v>1105</v>
      </c>
      <c r="K242" s="23" t="s">
        <v>854</v>
      </c>
      <c r="L242" s="70">
        <v>46002</v>
      </c>
      <c r="M242" s="79">
        <v>1650000</v>
      </c>
      <c r="N242" s="23" t="s">
        <v>1801</v>
      </c>
      <c r="O242" s="23" t="s">
        <v>31</v>
      </c>
      <c r="P242" s="23" t="s">
        <v>225</v>
      </c>
      <c r="Q242" s="23" t="s">
        <v>1052</v>
      </c>
      <c r="R242" s="23"/>
      <c r="S242" s="23" t="s">
        <v>388</v>
      </c>
      <c r="T242" s="70" t="s">
        <v>1054</v>
      </c>
      <c r="U242" s="23" t="s">
        <v>35</v>
      </c>
      <c r="V242" s="23">
        <v>6.96</v>
      </c>
      <c r="W242" s="84">
        <v>1</v>
      </c>
      <c r="X242" s="23"/>
      <c r="Y242" s="23" t="s">
        <v>2033</v>
      </c>
      <c r="Z242" s="23" t="str">
        <f t="shared" si="59"/>
        <v>GOMEZ IBARGÜEN JHON DARLINSON</v>
      </c>
      <c r="AA242" s="94" t="e">
        <f>+VLOOKUP(B242,[1]Reporte_Empleados!$A:$I,12,0)</f>
        <v>#N/A</v>
      </c>
      <c r="AB242" s="71" t="str">
        <f>+VLOOKUP(B242,[3]Hoja1!$B:$C,2,0)</f>
        <v>PRACTICANTE SENA 2</v>
      </c>
      <c r="AD242" s="87" t="str">
        <f t="shared" si="60"/>
        <v>CO0426</v>
      </c>
      <c r="AE242" s="23" t="str">
        <f t="shared" si="61"/>
        <v>CO_1639</v>
      </c>
      <c r="AF242" s="68">
        <f t="shared" si="57"/>
        <v>1078858513</v>
      </c>
      <c r="AH242" s="91" t="s">
        <v>2034</v>
      </c>
      <c r="AJ242" s="88"/>
      <c r="AL242" s="89" t="str">
        <f t="shared" si="53"/>
        <v>00</v>
      </c>
      <c r="AM242" s="71" t="str">
        <f t="shared" si="54"/>
        <v>01</v>
      </c>
      <c r="AN242" s="71" t="str">
        <f t="shared" si="55"/>
        <v>1900</v>
      </c>
    </row>
    <row r="243" spans="1:40" s="71" customFormat="1" ht="18" customHeight="1" x14ac:dyDescent="0.35">
      <c r="A243" s="79">
        <f t="shared" si="56"/>
        <v>239</v>
      </c>
      <c r="B243" s="68">
        <v>1007283458</v>
      </c>
      <c r="C243" s="23"/>
      <c r="D243" s="23" t="s">
        <v>2035</v>
      </c>
      <c r="E243" s="69" t="s">
        <v>27</v>
      </c>
      <c r="F243" s="23" t="s">
        <v>2036</v>
      </c>
      <c r="G243" s="23" t="e" vm="18">
        <v>#VALUE!</v>
      </c>
      <c r="H243" s="23">
        <v>3004270124</v>
      </c>
      <c r="I243" s="70">
        <v>36367</v>
      </c>
      <c r="J243" s="23" t="s">
        <v>1051</v>
      </c>
      <c r="K243" s="23" t="s">
        <v>29</v>
      </c>
      <c r="L243" s="70">
        <v>45640</v>
      </c>
      <c r="M243" s="79">
        <v>1300000</v>
      </c>
      <c r="N243" s="23" t="s">
        <v>61</v>
      </c>
      <c r="O243" s="23" t="s">
        <v>41</v>
      </c>
      <c r="P243" s="23" t="s">
        <v>2013</v>
      </c>
      <c r="Q243" s="23" t="s">
        <v>1052</v>
      </c>
      <c r="R243" s="83"/>
      <c r="S243" s="23" t="s">
        <v>43</v>
      </c>
      <c r="T243" s="70">
        <v>45821</v>
      </c>
      <c r="U243" s="23" t="s">
        <v>755</v>
      </c>
      <c r="V243" s="23">
        <v>6.96</v>
      </c>
      <c r="W243" s="84">
        <v>0</v>
      </c>
      <c r="X243" s="23">
        <f ca="1">+DAYS360(L243,$X$3,0)</f>
        <v>60</v>
      </c>
      <c r="Y243" s="23" t="s">
        <v>2037</v>
      </c>
      <c r="Z243" s="23" t="str">
        <f t="shared" si="59"/>
        <v>CONTRERAS CARREÑO DAIRON</v>
      </c>
      <c r="AA243" s="94"/>
      <c r="AD243" s="87" t="str">
        <f t="shared" si="60"/>
        <v>CO0452</v>
      </c>
      <c r="AE243" s="23" t="str">
        <f t="shared" si="61"/>
        <v>CO_1634</v>
      </c>
      <c r="AF243" s="68">
        <f t="shared" si="57"/>
        <v>1007283458</v>
      </c>
      <c r="AH243" s="91" t="s">
        <v>2038</v>
      </c>
      <c r="AI243" s="71" t="s">
        <v>1058</v>
      </c>
      <c r="AJ243" s="88">
        <f ca="1">+DAYS360(I243,'ACTIVOS KAL TIRE_2024'!$AJ$4)/360</f>
        <v>25.55</v>
      </c>
      <c r="AL243" s="89" t="str">
        <f t="shared" si="53"/>
        <v>26</v>
      </c>
      <c r="AM243" s="71" t="str">
        <f t="shared" si="54"/>
        <v>07</v>
      </c>
      <c r="AN243" s="71" t="str">
        <f t="shared" si="55"/>
        <v>1999</v>
      </c>
    </row>
    <row r="244" spans="1:40" s="71" customFormat="1" ht="18" customHeight="1" x14ac:dyDescent="0.35">
      <c r="A244" s="79">
        <f t="shared" si="56"/>
        <v>240</v>
      </c>
      <c r="B244" s="68">
        <v>1006727047</v>
      </c>
      <c r="C244" s="23"/>
      <c r="D244" s="23" t="s">
        <v>2039</v>
      </c>
      <c r="E244" s="69" t="s">
        <v>27</v>
      </c>
      <c r="F244" s="23" t="s">
        <v>2040</v>
      </c>
      <c r="G244" s="23" t="e" vm="49">
        <v>#VALUE!</v>
      </c>
      <c r="H244" s="23">
        <v>3148068658</v>
      </c>
      <c r="I244" s="70">
        <v>37248</v>
      </c>
      <c r="J244" s="23" t="s">
        <v>1051</v>
      </c>
      <c r="K244" s="23" t="s">
        <v>29</v>
      </c>
      <c r="L244" s="70">
        <v>45649</v>
      </c>
      <c r="M244" s="79">
        <v>1300000</v>
      </c>
      <c r="N244" s="23" t="s">
        <v>49</v>
      </c>
      <c r="O244" s="23" t="s">
        <v>41</v>
      </c>
      <c r="P244" s="23" t="s">
        <v>42</v>
      </c>
      <c r="Q244" s="23" t="s">
        <v>1052</v>
      </c>
      <c r="R244" s="83"/>
      <c r="S244" s="23" t="s">
        <v>43</v>
      </c>
      <c r="T244" s="70">
        <v>45830</v>
      </c>
      <c r="U244" s="23" t="s">
        <v>755</v>
      </c>
      <c r="V244" s="23">
        <v>6.96</v>
      </c>
      <c r="W244" s="84">
        <v>0</v>
      </c>
      <c r="X244" s="23">
        <f ca="1">+DAYS360(L244,$X$3,0)</f>
        <v>51</v>
      </c>
      <c r="Y244" s="23" t="s">
        <v>2041</v>
      </c>
      <c r="Z244" s="23" t="str">
        <f t="shared" si="59"/>
        <v>SUAREZ OSORIO KEVIN SMITH</v>
      </c>
      <c r="AA244" s="94"/>
      <c r="AD244" s="87" t="str">
        <f t="shared" si="60"/>
        <v>CO0453</v>
      </c>
      <c r="AE244" s="23" t="str">
        <f t="shared" si="61"/>
        <v>CO_1634</v>
      </c>
      <c r="AF244" s="68">
        <f t="shared" si="57"/>
        <v>1006727047</v>
      </c>
      <c r="AH244" s="91" t="s">
        <v>2042</v>
      </c>
      <c r="AI244" s="71" t="s">
        <v>1058</v>
      </c>
      <c r="AJ244" s="88">
        <f ca="1">+DAYS360(I244,'ACTIVOS KAL TIRE_2024'!$AJ$4)/360</f>
        <v>23.141666666666666</v>
      </c>
      <c r="AL244" s="89" t="str">
        <f t="shared" si="53"/>
        <v>23</v>
      </c>
      <c r="AM244" s="71" t="str">
        <f t="shared" si="54"/>
        <v>12</v>
      </c>
      <c r="AN244" s="71" t="str">
        <f t="shared" si="55"/>
        <v>2001</v>
      </c>
    </row>
    <row r="245" spans="1:40" s="71" customFormat="1" ht="18" customHeight="1" x14ac:dyDescent="0.35">
      <c r="A245" s="79">
        <f t="shared" si="56"/>
        <v>241</v>
      </c>
      <c r="B245" s="68">
        <v>1006189805</v>
      </c>
      <c r="C245" s="23" t="s">
        <v>1041</v>
      </c>
      <c r="D245" s="23" t="s">
        <v>2043</v>
      </c>
      <c r="E245" s="69" t="s">
        <v>27</v>
      </c>
      <c r="F245" s="23" t="s">
        <v>2044</v>
      </c>
      <c r="G245" s="23" t="e" vm="45">
        <v>#VALUE!</v>
      </c>
      <c r="H245" s="23">
        <v>3247958655</v>
      </c>
      <c r="I245" s="70">
        <v>36426</v>
      </c>
      <c r="J245" s="23" t="s">
        <v>1898</v>
      </c>
      <c r="K245" s="23" t="s">
        <v>1899</v>
      </c>
      <c r="L245" s="70">
        <v>45653</v>
      </c>
      <c r="M245" s="79">
        <v>1600000</v>
      </c>
      <c r="N245" s="23" t="s">
        <v>1925</v>
      </c>
      <c r="O245" s="23" t="s">
        <v>31</v>
      </c>
      <c r="P245" s="23" t="s">
        <v>204</v>
      </c>
      <c r="Q245" s="23" t="s">
        <v>1052</v>
      </c>
      <c r="R245" s="83"/>
      <c r="S245" s="23" t="s">
        <v>64</v>
      </c>
      <c r="T245" s="70" t="s">
        <v>1054</v>
      </c>
      <c r="U245" s="23" t="s">
        <v>35</v>
      </c>
      <c r="V245" s="23">
        <v>6.96</v>
      </c>
      <c r="W245" s="84">
        <v>0</v>
      </c>
      <c r="X245" s="23"/>
      <c r="Y245" s="23" t="s">
        <v>2045</v>
      </c>
      <c r="Z245" s="23" t="str">
        <f t="shared" si="59"/>
        <v>RENTERIA CABEZAS MOISES</v>
      </c>
      <c r="AA245" s="94"/>
      <c r="AD245" s="87" t="str">
        <f t="shared" si="60"/>
        <v>CO0454</v>
      </c>
      <c r="AE245" s="23" t="str">
        <f t="shared" si="61"/>
        <v>CO_1641</v>
      </c>
      <c r="AF245" s="68">
        <f t="shared" si="57"/>
        <v>1006189805</v>
      </c>
      <c r="AH245" s="91" t="s">
        <v>2046</v>
      </c>
      <c r="AI245" s="71" t="s">
        <v>1058</v>
      </c>
      <c r="AJ245" s="88">
        <f ca="1">+DAYS360(I245,'ACTIVOS KAL TIRE_2024'!$AJ$4)/360</f>
        <v>25.391666666666666</v>
      </c>
      <c r="AL245" s="89" t="str">
        <f t="shared" si="53"/>
        <v>23</v>
      </c>
      <c r="AM245" s="71" t="str">
        <f t="shared" si="54"/>
        <v>09</v>
      </c>
      <c r="AN245" s="71" t="str">
        <f t="shared" si="55"/>
        <v>1999</v>
      </c>
    </row>
    <row r="246" spans="1:40" s="71" customFormat="1" ht="18" customHeight="1" x14ac:dyDescent="0.35">
      <c r="A246" s="79">
        <f t="shared" si="56"/>
        <v>242</v>
      </c>
      <c r="B246" s="68">
        <v>12524834</v>
      </c>
      <c r="C246" s="23" t="s">
        <v>114</v>
      </c>
      <c r="D246" s="23" t="s">
        <v>164</v>
      </c>
      <c r="E246" s="69" t="s">
        <v>27</v>
      </c>
      <c r="F246" s="23" t="s">
        <v>165</v>
      </c>
      <c r="G246" s="23" t="e" vm="6">
        <v>#VALUE!</v>
      </c>
      <c r="H246" s="23">
        <v>3137607051</v>
      </c>
      <c r="I246" s="70">
        <v>30902</v>
      </c>
      <c r="J246" s="23" t="s">
        <v>1541</v>
      </c>
      <c r="K246" s="23" t="s">
        <v>1542</v>
      </c>
      <c r="L246" s="70">
        <v>45660</v>
      </c>
      <c r="M246" s="79">
        <v>1720000</v>
      </c>
      <c r="N246" s="23" t="s">
        <v>30</v>
      </c>
      <c r="O246" s="23" t="s">
        <v>119</v>
      </c>
      <c r="P246" s="23" t="s">
        <v>2047</v>
      </c>
      <c r="Q246" s="23" t="s">
        <v>1052</v>
      </c>
      <c r="R246" s="83"/>
      <c r="S246" s="23" t="s">
        <v>77</v>
      </c>
      <c r="T246" s="70" t="s">
        <v>1054</v>
      </c>
      <c r="U246" s="23" t="s">
        <v>35</v>
      </c>
      <c r="V246" s="23">
        <v>6.96</v>
      </c>
      <c r="W246" s="84">
        <v>1</v>
      </c>
      <c r="X246" s="23"/>
      <c r="Y246" s="23" t="s">
        <v>2048</v>
      </c>
      <c r="Z246" s="23" t="s">
        <v>2049</v>
      </c>
      <c r="AA246" s="94" t="e">
        <f>+VLOOKUP(B246,[1]Reporte_Empleados!$A:$I,12,0)</f>
        <v>#N/A</v>
      </c>
      <c r="AD246" s="87" t="s">
        <v>2050</v>
      </c>
      <c r="AE246" s="23">
        <v>1614</v>
      </c>
      <c r="AF246" s="68">
        <v>12524834</v>
      </c>
      <c r="AH246" s="91" t="s">
        <v>2051</v>
      </c>
      <c r="AI246" s="71" t="s">
        <v>1062</v>
      </c>
      <c r="AJ246" s="88">
        <f ca="1">+DAYS360(I246,'ACTIVOS KAL TIRE_2024'!$AJ$4)/360</f>
        <v>40.516666666666666</v>
      </c>
      <c r="AL246" s="89" t="str">
        <f t="shared" si="53"/>
        <v>08</v>
      </c>
      <c r="AM246" s="71" t="str">
        <f t="shared" si="54"/>
        <v>08</v>
      </c>
      <c r="AN246" s="71" t="str">
        <f t="shared" si="55"/>
        <v>1984</v>
      </c>
    </row>
    <row r="247" spans="1:40" s="71" customFormat="1" ht="18" customHeight="1" x14ac:dyDescent="0.35">
      <c r="A247" s="79">
        <f t="shared" si="56"/>
        <v>243</v>
      </c>
      <c r="B247" s="68">
        <v>1042472406</v>
      </c>
      <c r="C247" s="23"/>
      <c r="D247" s="23" t="s">
        <v>2052</v>
      </c>
      <c r="E247" s="69" t="s">
        <v>27</v>
      </c>
      <c r="F247" s="23" t="s">
        <v>2053</v>
      </c>
      <c r="G247" s="23" t="e" vm="13">
        <v>#VALUE!</v>
      </c>
      <c r="H247" s="23">
        <v>3147574315</v>
      </c>
      <c r="I247" s="70">
        <v>37259</v>
      </c>
      <c r="J247" s="23" t="s">
        <v>1541</v>
      </c>
      <c r="K247" s="23" t="s">
        <v>1542</v>
      </c>
      <c r="L247" s="70">
        <v>45661</v>
      </c>
      <c r="M247" s="79">
        <v>1720000</v>
      </c>
      <c r="N247" s="23" t="s">
        <v>30</v>
      </c>
      <c r="O247" s="23" t="s">
        <v>31</v>
      </c>
      <c r="P247" s="23" t="s">
        <v>2047</v>
      </c>
      <c r="Q247" s="23" t="s">
        <v>1052</v>
      </c>
      <c r="R247" s="83"/>
      <c r="S247" s="23" t="s">
        <v>1952</v>
      </c>
      <c r="T247" s="70" t="s">
        <v>1054</v>
      </c>
      <c r="U247" s="23" t="s">
        <v>35</v>
      </c>
      <c r="V247" s="23">
        <v>6.96</v>
      </c>
      <c r="W247" s="84">
        <v>1</v>
      </c>
      <c r="X247" s="23"/>
      <c r="Y247" s="23" t="s">
        <v>2054</v>
      </c>
      <c r="Z247" s="23" t="str">
        <f>+D247</f>
        <v>VARGAS BARAHONA ANDRES ELOY</v>
      </c>
      <c r="AA247" s="94" t="e">
        <f>+VLOOKUP(B247,[1]Reporte_Empleados!$A:$I,12,0)</f>
        <v>#N/A</v>
      </c>
      <c r="AD247" s="87" t="str">
        <f>+"CO"&amp;MID(Y247,7,4)</f>
        <v>CO0410</v>
      </c>
      <c r="AE247" s="23" t="str">
        <f>+J247</f>
        <v>CO_1678</v>
      </c>
      <c r="AF247" s="68">
        <f>+B247</f>
        <v>1042472406</v>
      </c>
      <c r="AH247" s="91" t="s">
        <v>2055</v>
      </c>
      <c r="AI247" s="71" t="s">
        <v>1062</v>
      </c>
      <c r="AJ247" s="88">
        <f ca="1">+DAYS360(I247,'ACTIVOS KAL TIRE_2024'!$AJ$4)/360</f>
        <v>23.113888888888887</v>
      </c>
      <c r="AL247" s="89" t="str">
        <f t="shared" si="53"/>
        <v>03</v>
      </c>
      <c r="AM247" s="71" t="str">
        <f t="shared" si="54"/>
        <v>01</v>
      </c>
      <c r="AN247" s="71" t="str">
        <f t="shared" si="55"/>
        <v>2002</v>
      </c>
    </row>
    <row r="248" spans="1:40" s="71" customFormat="1" ht="18" customHeight="1" x14ac:dyDescent="0.35">
      <c r="A248" s="79">
        <f t="shared" si="56"/>
        <v>244</v>
      </c>
      <c r="B248" s="68">
        <v>72235786</v>
      </c>
      <c r="C248" s="23"/>
      <c r="D248" s="23" t="s">
        <v>2056</v>
      </c>
      <c r="E248" s="69" t="s">
        <v>27</v>
      </c>
      <c r="F248" s="23" t="s">
        <v>2057</v>
      </c>
      <c r="G248" s="23" t="e" vm="14">
        <v>#VALUE!</v>
      </c>
      <c r="H248" s="23">
        <v>3016829984</v>
      </c>
      <c r="I248" s="70">
        <v>28497</v>
      </c>
      <c r="J248" s="23" t="s">
        <v>1105</v>
      </c>
      <c r="K248" s="23" t="s">
        <v>854</v>
      </c>
      <c r="L248" s="70">
        <v>45661</v>
      </c>
      <c r="M248" s="79">
        <v>1720000</v>
      </c>
      <c r="N248" s="23" t="s">
        <v>69</v>
      </c>
      <c r="O248" s="23" t="s">
        <v>62</v>
      </c>
      <c r="P248" s="23" t="s">
        <v>2047</v>
      </c>
      <c r="Q248" s="23" t="s">
        <v>1052</v>
      </c>
      <c r="R248" s="83" t="s">
        <v>2058</v>
      </c>
      <c r="S248" s="23" t="s">
        <v>1952</v>
      </c>
      <c r="T248" s="70" t="s">
        <v>1054</v>
      </c>
      <c r="U248" s="23" t="s">
        <v>35</v>
      </c>
      <c r="V248" s="23">
        <v>6.96</v>
      </c>
      <c r="W248" s="84">
        <v>1</v>
      </c>
      <c r="X248" s="23"/>
      <c r="Y248" s="23" t="s">
        <v>2059</v>
      </c>
      <c r="Z248" s="23" t="str">
        <f>+D248</f>
        <v>AHUMADA JIMENEZ ROBERTO CARLOS</v>
      </c>
      <c r="AA248" s="94" t="e">
        <f>+VLOOKUP(B248,[1]Reporte_Empleados!$A:$I,12,0)</f>
        <v>#N/A</v>
      </c>
      <c r="AD248" s="87" t="str">
        <f>+"CO"&amp;MID(Y248,7,4)</f>
        <v>CO0455</v>
      </c>
      <c r="AE248" s="23" t="str">
        <f>+J248</f>
        <v>CO_1639</v>
      </c>
      <c r="AF248" s="68">
        <f>+B248</f>
        <v>72235786</v>
      </c>
      <c r="AH248" s="91" t="s">
        <v>2060</v>
      </c>
      <c r="AI248" s="71" t="s">
        <v>1062</v>
      </c>
      <c r="AJ248" s="88">
        <f ca="1">+DAYS360(I248,'ACTIVOS KAL TIRE_2024'!$AJ$4)/360</f>
        <v>47.102777777777774</v>
      </c>
      <c r="AL248" s="89" t="str">
        <f t="shared" si="53"/>
        <v>07</v>
      </c>
      <c r="AM248" s="71" t="str">
        <f t="shared" si="54"/>
        <v>01</v>
      </c>
      <c r="AN248" s="71" t="str">
        <f t="shared" si="55"/>
        <v>1978</v>
      </c>
    </row>
    <row r="249" spans="1:40" s="71" customFormat="1" ht="18" customHeight="1" x14ac:dyDescent="0.35">
      <c r="A249" s="79">
        <f t="shared" si="56"/>
        <v>245</v>
      </c>
      <c r="B249" s="68">
        <v>1113531769</v>
      </c>
      <c r="C249" s="23" t="s">
        <v>93</v>
      </c>
      <c r="D249" s="23" t="s">
        <v>2061</v>
      </c>
      <c r="E249" s="69" t="s">
        <v>66</v>
      </c>
      <c r="F249" s="23" t="s">
        <v>2062</v>
      </c>
      <c r="G249" s="23" t="e" vm="20">
        <v>#VALUE!</v>
      </c>
      <c r="H249" s="23">
        <v>3206162951</v>
      </c>
      <c r="I249" s="70">
        <v>34708</v>
      </c>
      <c r="J249" s="23" t="s">
        <v>1059</v>
      </c>
      <c r="K249" s="23" t="s">
        <v>60</v>
      </c>
      <c r="L249" s="70">
        <v>45673</v>
      </c>
      <c r="M249" s="79">
        <v>1600000</v>
      </c>
      <c r="N249" s="23" t="s">
        <v>61</v>
      </c>
      <c r="O249" s="23" t="s">
        <v>31</v>
      </c>
      <c r="P249" s="23" t="s">
        <v>235</v>
      </c>
      <c r="Q249" s="23" t="s">
        <v>1052</v>
      </c>
      <c r="R249" s="83"/>
      <c r="S249" s="23" t="s">
        <v>64</v>
      </c>
      <c r="T249" s="70" t="s">
        <v>2063</v>
      </c>
      <c r="U249" s="23" t="s">
        <v>35</v>
      </c>
      <c r="V249" s="23">
        <v>6.96</v>
      </c>
      <c r="W249" s="84">
        <v>0</v>
      </c>
      <c r="X249" s="23"/>
      <c r="Y249" s="23" t="s">
        <v>2064</v>
      </c>
      <c r="Z249" s="23" t="str">
        <f>+D249</f>
        <v>HURTADO ROSERO DIANA MARCELA</v>
      </c>
      <c r="AA249" s="94"/>
      <c r="AD249" s="87" t="str">
        <f>+"CO"&amp;MID(Y249,7,4)</f>
        <v>CO0456</v>
      </c>
      <c r="AE249" s="23" t="str">
        <f>+J249</f>
        <v>CO_1624</v>
      </c>
      <c r="AF249" s="68">
        <f>+B249</f>
        <v>1113531769</v>
      </c>
      <c r="AH249" s="91" t="s">
        <v>2065</v>
      </c>
      <c r="AI249" s="71" t="s">
        <v>1058</v>
      </c>
      <c r="AJ249" s="88">
        <f ca="1">+DAYS360(I249,'ACTIVOS KAL TIRE_2024'!$AJ$4)/360</f>
        <v>30.097222222222221</v>
      </c>
      <c r="AL249" s="89" t="str">
        <f t="shared" si="53"/>
        <v>09</v>
      </c>
      <c r="AM249" s="71" t="str">
        <f t="shared" si="54"/>
        <v>01</v>
      </c>
      <c r="AN249" s="71" t="str">
        <f t="shared" si="55"/>
        <v>1995</v>
      </c>
    </row>
    <row r="250" spans="1:40" s="71" customFormat="1" ht="18" customHeight="1" x14ac:dyDescent="0.35">
      <c r="A250" s="79">
        <f t="shared" si="56"/>
        <v>246</v>
      </c>
      <c r="B250" s="68">
        <v>1022996135</v>
      </c>
      <c r="C250" s="23" t="s">
        <v>79</v>
      </c>
      <c r="D250" s="23" t="s">
        <v>2066</v>
      </c>
      <c r="E250" s="69" t="s">
        <v>66</v>
      </c>
      <c r="F250" s="23" t="s">
        <v>2067</v>
      </c>
      <c r="G250" s="23" t="e" vm="7">
        <v>#VALUE!</v>
      </c>
      <c r="H250" s="23">
        <v>3127798647</v>
      </c>
      <c r="I250" s="70">
        <v>34416</v>
      </c>
      <c r="J250" s="23" t="s">
        <v>1051</v>
      </c>
      <c r="K250" s="23" t="s">
        <v>29</v>
      </c>
      <c r="L250" s="70">
        <v>45673</v>
      </c>
      <c r="M250" s="79">
        <v>1423500</v>
      </c>
      <c r="N250" s="23" t="s">
        <v>30</v>
      </c>
      <c r="O250" s="23" t="s">
        <v>41</v>
      </c>
      <c r="P250" s="23" t="s">
        <v>42</v>
      </c>
      <c r="Q250" s="23" t="s">
        <v>1052</v>
      </c>
      <c r="R250" s="83"/>
      <c r="S250" s="23" t="s">
        <v>43</v>
      </c>
      <c r="T250" s="70">
        <v>45853</v>
      </c>
      <c r="U250" s="23" t="s">
        <v>755</v>
      </c>
      <c r="V250" s="23">
        <v>6.96</v>
      </c>
      <c r="W250" s="84">
        <v>0</v>
      </c>
      <c r="X250" s="23"/>
      <c r="Y250" s="23" t="s">
        <v>2068</v>
      </c>
      <c r="Z250" s="23" t="str">
        <f>+D250</f>
        <v>OSORIO VEGA MINYELI ALICIA</v>
      </c>
      <c r="AA250" s="94"/>
      <c r="AD250" s="87" t="str">
        <f>+"CO"&amp;MID(Y250,7,4)</f>
        <v>CO0457</v>
      </c>
      <c r="AE250" s="23" t="str">
        <f>+J250</f>
        <v>CO_1634</v>
      </c>
      <c r="AF250" s="68">
        <f>+B250</f>
        <v>1022996135</v>
      </c>
      <c r="AH250" s="91" t="s">
        <v>2069</v>
      </c>
      <c r="AI250" s="71" t="s">
        <v>1062</v>
      </c>
      <c r="AJ250" s="88">
        <f ca="1">+DAYS360(I250,'ACTIVOS KAL TIRE_2024'!$AJ$4)/360</f>
        <v>30.891666666666666</v>
      </c>
      <c r="AL250" s="89" t="str">
        <f t="shared" si="53"/>
        <v>23</v>
      </c>
      <c r="AM250" s="71" t="str">
        <f t="shared" si="54"/>
        <v>03</v>
      </c>
      <c r="AN250" s="71" t="str">
        <f t="shared" si="55"/>
        <v>1994</v>
      </c>
    </row>
    <row r="251" spans="1:40" s="71" customFormat="1" ht="18" customHeight="1" x14ac:dyDescent="0.35">
      <c r="A251" s="79">
        <f t="shared" si="56"/>
        <v>247</v>
      </c>
      <c r="B251" s="68">
        <v>1081000155</v>
      </c>
      <c r="C251" s="23"/>
      <c r="D251" s="23" t="s">
        <v>2070</v>
      </c>
      <c r="E251" s="69" t="s">
        <v>27</v>
      </c>
      <c r="F251" s="23"/>
      <c r="G251" s="23" t="e" vm="3">
        <v>#VALUE!</v>
      </c>
      <c r="H251" s="23"/>
      <c r="I251" s="70"/>
      <c r="J251" s="23" t="s">
        <v>1119</v>
      </c>
      <c r="K251" s="23" t="s">
        <v>1120</v>
      </c>
      <c r="L251" s="70">
        <v>45684</v>
      </c>
      <c r="M251" s="79">
        <v>2800000</v>
      </c>
      <c r="N251" s="23"/>
      <c r="O251" s="23"/>
      <c r="P251" s="23" t="s">
        <v>2071</v>
      </c>
      <c r="Q251" s="23" t="s">
        <v>1052</v>
      </c>
      <c r="R251" s="23"/>
      <c r="S251" s="23" t="s">
        <v>1851</v>
      </c>
      <c r="T251" s="70" t="s">
        <v>1054</v>
      </c>
      <c r="U251" s="23"/>
      <c r="V251" s="23">
        <v>6.96</v>
      </c>
      <c r="W251" s="84">
        <v>0</v>
      </c>
      <c r="X251" s="23"/>
      <c r="Y251" s="23" t="s">
        <v>2072</v>
      </c>
      <c r="Z251" s="23" t="str">
        <f>+D251</f>
        <v>PEÑA BLANCO JORGE MARIO</v>
      </c>
      <c r="AA251" s="94" t="b">
        <f>+D251=Z251</f>
        <v>1</v>
      </c>
      <c r="AB251" s="71" t="str">
        <f>+VLOOKUP(B251,[3]Hoja1!$B:$C,2,0)</f>
        <v>PEÑA BLANCO JORGE MARIO</v>
      </c>
      <c r="AD251" s="87" t="str">
        <f>+"CO"&amp;MID(Y251,7,4)</f>
        <v>CO0427</v>
      </c>
      <c r="AE251" s="23" t="str">
        <f>+J251</f>
        <v>CO_167602</v>
      </c>
      <c r="AF251" s="68">
        <f>+B251</f>
        <v>1081000155</v>
      </c>
      <c r="AH251" s="91"/>
      <c r="AJ251" s="88"/>
      <c r="AL251" s="89" t="str">
        <f t="shared" si="53"/>
        <v>00</v>
      </c>
      <c r="AM251" s="71" t="str">
        <f t="shared" si="54"/>
        <v>01</v>
      </c>
      <c r="AN251" s="71" t="str">
        <f t="shared" si="55"/>
        <v>1900</v>
      </c>
    </row>
    <row r="252" spans="1:40" s="71" customFormat="1" ht="18" customHeight="1" x14ac:dyDescent="0.35">
      <c r="A252" s="79">
        <f t="shared" si="56"/>
        <v>248</v>
      </c>
      <c r="B252" s="68"/>
      <c r="C252" s="23"/>
      <c r="D252" s="113"/>
      <c r="E252" s="69"/>
      <c r="F252" s="23"/>
      <c r="G252" s="23"/>
      <c r="H252" s="23"/>
      <c r="I252" s="70"/>
      <c r="J252" s="23"/>
      <c r="K252" s="23"/>
      <c r="L252" s="70"/>
      <c r="M252" s="79"/>
      <c r="N252" s="23"/>
      <c r="O252" s="23"/>
      <c r="P252" s="23"/>
      <c r="Q252" s="23"/>
      <c r="R252" s="23"/>
      <c r="S252" s="23"/>
      <c r="T252" s="70"/>
      <c r="U252" s="23"/>
      <c r="V252" s="23"/>
      <c r="W252" s="84"/>
      <c r="X252" s="23"/>
      <c r="Y252" s="23"/>
      <c r="Z252" s="23"/>
      <c r="AA252" s="94"/>
      <c r="AD252" s="87"/>
      <c r="AE252" s="23"/>
      <c r="AF252" s="68"/>
      <c r="AH252" s="91"/>
      <c r="AJ252" s="88"/>
      <c r="AL252" s="89"/>
    </row>
    <row r="253" spans="1:40" s="71" customFormat="1" ht="18" customHeight="1" x14ac:dyDescent="0.35">
      <c r="A253" s="111"/>
      <c r="B253" s="112"/>
      <c r="C253" s="72"/>
      <c r="D253" s="72"/>
      <c r="E253" s="114"/>
      <c r="F253" s="72"/>
      <c r="G253" s="72"/>
      <c r="H253" s="72"/>
      <c r="I253" s="107"/>
      <c r="J253" s="72"/>
      <c r="K253" s="72"/>
      <c r="L253" s="107"/>
      <c r="M253" s="111"/>
      <c r="N253" s="72"/>
      <c r="O253" s="72"/>
      <c r="P253" s="72"/>
      <c r="Q253" s="72"/>
      <c r="R253" s="115"/>
      <c r="S253" s="72"/>
      <c r="T253" s="107"/>
      <c r="U253" s="72"/>
      <c r="V253" s="72"/>
      <c r="W253" s="116"/>
      <c r="X253" s="72"/>
      <c r="Y253" s="72"/>
      <c r="Z253" s="72"/>
      <c r="AA253" s="94"/>
      <c r="AD253" s="117"/>
      <c r="AE253" s="72"/>
      <c r="AF253" s="112"/>
      <c r="AH253" s="91"/>
      <c r="AJ253" s="88"/>
      <c r="AL253" s="89"/>
    </row>
    <row r="254" spans="1:40" s="71" customFormat="1" ht="18" customHeight="1" x14ac:dyDescent="0.35">
      <c r="A254" s="111"/>
      <c r="B254" s="112"/>
      <c r="C254" s="72"/>
      <c r="D254" s="72"/>
      <c r="E254" s="114"/>
      <c r="F254" s="72"/>
      <c r="G254" s="72"/>
      <c r="H254" s="72"/>
      <c r="I254" s="107"/>
      <c r="J254" s="72"/>
      <c r="K254" s="72"/>
      <c r="L254" s="107"/>
      <c r="M254" s="111"/>
      <c r="N254" s="72"/>
      <c r="O254" s="72"/>
      <c r="P254" s="72"/>
      <c r="Q254" s="72"/>
      <c r="R254" s="115"/>
      <c r="S254" s="72"/>
      <c r="T254" s="107"/>
      <c r="U254" s="72"/>
      <c r="V254" s="72"/>
      <c r="W254" s="116"/>
      <c r="X254" s="72"/>
      <c r="Y254" s="72"/>
      <c r="Z254" s="72"/>
      <c r="AA254" s="94"/>
      <c r="AD254" s="117"/>
      <c r="AE254" s="72"/>
      <c r="AF254" s="112"/>
      <c r="AH254" s="91"/>
      <c r="AJ254" s="88"/>
      <c r="AL254" s="89"/>
    </row>
    <row r="257" spans="2:14" x14ac:dyDescent="0.35">
      <c r="B257" s="110">
        <v>1480786164358140</v>
      </c>
      <c r="D257" s="82" t="s">
        <v>2075</v>
      </c>
      <c r="N257" s="29"/>
    </row>
    <row r="258" spans="2:14" x14ac:dyDescent="0.35">
      <c r="M258" s="2"/>
    </row>
    <row r="259" spans="2:14" x14ac:dyDescent="0.35">
      <c r="J259" s="95"/>
    </row>
    <row r="268" spans="2:14" x14ac:dyDescent="0.35">
      <c r="D268" s="82">
        <f>3220000*28.5%</f>
        <v>917699.99999999988</v>
      </c>
    </row>
    <row r="270" spans="2:14" x14ac:dyDescent="0.35">
      <c r="D270" s="82">
        <f>3220000*16%</f>
        <v>515200</v>
      </c>
    </row>
    <row r="271" spans="2:14" x14ac:dyDescent="0.35">
      <c r="D271" s="82">
        <f>+D270*24</f>
        <v>12364800</v>
      </c>
    </row>
  </sheetData>
  <conditionalFormatting sqref="D7 D159:D221">
    <cfRule type="expression" dxfId="6" priority="6">
      <formula>$X7&gt;170</formula>
    </cfRule>
  </conditionalFormatting>
  <conditionalFormatting sqref="D13:D140">
    <cfRule type="expression" dxfId="5" priority="3">
      <formula>$X13&gt;170</formula>
    </cfRule>
  </conditionalFormatting>
  <conditionalFormatting sqref="D142">
    <cfRule type="expression" dxfId="4" priority="4">
      <formula>$X142&gt;170</formula>
    </cfRule>
  </conditionalFormatting>
  <conditionalFormatting sqref="D242">
    <cfRule type="expression" dxfId="3" priority="2">
      <formula>$X242&gt;170</formula>
    </cfRule>
  </conditionalFormatting>
  <conditionalFormatting sqref="D247:D254">
    <cfRule type="expression" dxfId="2" priority="1">
      <formula>$X247&gt;170</formula>
    </cfRule>
  </conditionalFormatting>
  <conditionalFormatting sqref="L5">
    <cfRule type="expression" dxfId="1" priority="5">
      <formula>"si(($L$3-$L$5)&gt;40"</formula>
    </cfRule>
  </conditionalFormatting>
  <hyperlinks>
    <hyperlink ref="AH90" r:id="rId1" display="piedad_garcia@kaltire.com" xr:uid="{D46CF2C0-8D39-45CB-9044-D54974566291}"/>
    <hyperlink ref="AH131" r:id="rId2" display="william_mesa@kaltire.com" xr:uid="{392B9033-449B-4045-83AA-0590CBED775C}"/>
    <hyperlink ref="AH74" r:id="rId3" display="stefani_vergara@kaltire.com" xr:uid="{03F78076-F76F-4290-AF65-E243DA43C1F6}"/>
    <hyperlink ref="AH25" r:id="rId4" display="kervinciito@gmail.com" xr:uid="{7049B7BD-BF75-4497-8C84-81A274942D27}"/>
    <hyperlink ref="AH44" r:id="rId5" display="martinezperezleonardavid135@gmail.com" xr:uid="{52FF0851-5294-4D31-8B1D-B0570EBC1AAA}"/>
    <hyperlink ref="AH68" r:id="rId6" display="franklin_fortich@kaltire.com" xr:uid="{7B70FBCD-351B-4BF4-BE25-AA422783F9B7}"/>
    <hyperlink ref="AH105" r:id="rId7" display="ana_daniela@kaltire.com" xr:uid="{2B8EB121-9917-4EB7-B128-C5CBEB3C348A}"/>
    <hyperlink ref="AH28" r:id="rId8" display="yeinervasquez123@gmail.com" xr:uid="{C64B9666-C891-4927-B0EC-093BDB90D123}"/>
    <hyperlink ref="AH112" r:id="rId9" display="ramirezsabogal.leo@gmail.com" xr:uid="{A51ACA08-F5C1-4199-9D3E-D9E93D2E30F6}"/>
    <hyperlink ref="AH7" r:id="rId10" display="rafaelrojanocuadrado29@hotmail.com" xr:uid="{0032FB8A-6085-4A86-A2BA-E2DFDB083A01}"/>
    <hyperlink ref="AH16" r:id="rId11" display="luis_celedon@kaltire.com" xr:uid="{8347BA2E-6544-4018-A0ED-AB02B44F209E}"/>
    <hyperlink ref="AH170" r:id="rId12" display="tavosalazarrmos@gmail.com" xr:uid="{B98B2FC8-6D9B-442B-A6EB-FCC60510C21D}"/>
    <hyperlink ref="AH123" r:id="rId13" xr:uid="{20B47CC2-1BDC-4D2D-B86E-46F3547A810E}"/>
    <hyperlink ref="AH91" r:id="rId14" xr:uid="{610997AD-2291-46C7-8655-8803886A8262}"/>
    <hyperlink ref="AH50" r:id="rId15" xr:uid="{AB34AFC6-2879-4389-9E5E-D5F8659DF6F7}"/>
    <hyperlink ref="AH188" r:id="rId16" xr:uid="{9815F88C-B29A-4869-80D7-5E7E088280E2}"/>
    <hyperlink ref="AH189" r:id="rId17" xr:uid="{767C1268-B247-400A-B6EA-2023A8DE0BEF}"/>
    <hyperlink ref="AH190" r:id="rId18" xr:uid="{741DCA11-09E0-4018-8206-58D692A8BC1A}"/>
    <hyperlink ref="AH191" r:id="rId19" xr:uid="{0172C2C2-4A91-4B07-A535-3B6045945093}"/>
    <hyperlink ref="AH192" r:id="rId20" xr:uid="{7DAADC3E-7F09-45D4-84A6-22AA1005B0E7}"/>
    <hyperlink ref="AH107" r:id="rId21" xr:uid="{9EE8E51F-ABF1-451D-9B50-EEFB05AED9B5}"/>
    <hyperlink ref="AH195" r:id="rId22" xr:uid="{06F163DB-17E2-4271-A1E7-AC991BEF48FC}"/>
    <hyperlink ref="AH197" r:id="rId23" xr:uid="{3CDD6EFE-C6F5-471A-A0F9-AD79F0167356}"/>
    <hyperlink ref="AH198" r:id="rId24" xr:uid="{7E602CEB-8D89-4246-B408-B0EE826ADF45}"/>
    <hyperlink ref="AH199" r:id="rId25" xr:uid="{BFEBC5FB-98FA-4E27-A7BA-B04FBB46CB02}"/>
    <hyperlink ref="AH201" r:id="rId26" xr:uid="{28355B25-9200-48C7-8E4B-75F4C8DDAF36}"/>
    <hyperlink ref="AH202:AH208" r:id="rId27" display="juan_barragan@kaltire.com" xr:uid="{FC53C03E-2245-4CF1-8E4F-2F4DBF99599F}"/>
    <hyperlink ref="AH202" r:id="rId28" xr:uid="{F570034E-75C5-4D2C-85F7-BA077509CFE3}"/>
    <hyperlink ref="AH203" r:id="rId29" xr:uid="{999B5FE1-748F-4C14-973A-BF69208D60FE}"/>
    <hyperlink ref="AH204" r:id="rId30" xr:uid="{93940AE5-C3E6-4036-A66A-EEAE75839950}"/>
    <hyperlink ref="AH205" r:id="rId31" xr:uid="{2CD59CB2-C7AE-43D4-81FD-C6B12FE6BCE2}"/>
    <hyperlink ref="AH206" r:id="rId32" xr:uid="{780664A0-06C8-4A8B-8C47-FE8CA9C9CE12}"/>
    <hyperlink ref="AH207" r:id="rId33" xr:uid="{17D1AAA8-4795-4A32-9372-3AA307648C55}"/>
    <hyperlink ref="AH208" r:id="rId34" xr:uid="{F6EC4696-B6DC-4824-819A-FB97582D9603}"/>
    <hyperlink ref="AH214" r:id="rId35" xr:uid="{8E965314-D3B9-4FD2-BCB5-3591126E9C08}"/>
    <hyperlink ref="AH224" r:id="rId36" xr:uid="{F2169373-7F5E-4EA3-97C9-22B69001F45C}"/>
    <hyperlink ref="AH222" r:id="rId37" xr:uid="{6821D418-A149-41A8-8120-583AFEC24AC8}"/>
    <hyperlink ref="AH219" r:id="rId38" xr:uid="{6FD26303-2857-404D-BB04-2976A510458F}"/>
    <hyperlink ref="AH218" r:id="rId39" xr:uid="{C01521FE-E0F3-475B-B965-6246B6D07A54}"/>
    <hyperlink ref="AH221" r:id="rId40" xr:uid="{374CDFD4-3B5A-4068-8399-3FE9DC1FD6AC}"/>
    <hyperlink ref="AH220" r:id="rId41" xr:uid="{D851CACC-4D57-4B64-8A95-FF84B086518F}"/>
    <hyperlink ref="AH225" r:id="rId42" xr:uid="{EECE5D9A-0F0A-4F52-8930-4F9F2FFED0D0}"/>
    <hyperlink ref="AH226" r:id="rId43" xr:uid="{86E14084-88FD-48BC-ACAA-DCED6728CB9B}"/>
    <hyperlink ref="AH227" r:id="rId44" xr:uid="{63D5A72F-D0FF-410B-8E99-9EF229AFFABD}"/>
    <hyperlink ref="AH229" r:id="rId45" xr:uid="{51025BD9-929F-4147-9C3D-8F6782909BC1}"/>
    <hyperlink ref="AH230" r:id="rId46" xr:uid="{78571FAF-DFB5-40E6-AC9C-D91E29F4A768}"/>
    <hyperlink ref="AH232" r:id="rId47" xr:uid="{1CF23C35-5ECC-44B7-9075-D63A1E0A7DEC}"/>
    <hyperlink ref="AH233" r:id="rId48" xr:uid="{4B129F5F-F148-485F-86AC-C5985EE7A002}"/>
    <hyperlink ref="AH236" r:id="rId49" xr:uid="{045ED016-84BF-481F-93E1-4245E983208D}"/>
    <hyperlink ref="AH237" r:id="rId50" xr:uid="{F4D0E248-217D-4C77-A184-65F19994E213}"/>
    <hyperlink ref="AH239" r:id="rId51" xr:uid="{D891E450-600E-49FC-8D13-7078021EA997}"/>
    <hyperlink ref="AH240" r:id="rId52" xr:uid="{0E5A6713-EFEA-4929-858C-AB2B75AAADF2}"/>
    <hyperlink ref="AH245" r:id="rId53" xr:uid="{EFD1D905-E9F5-4095-8E6D-F267FD295933}"/>
    <hyperlink ref="AH244" r:id="rId54" xr:uid="{891B68F0-53C6-441C-99C8-741AE17D1A1D}"/>
    <hyperlink ref="AH243" r:id="rId55" xr:uid="{9696D7FE-EFB9-4756-B477-7A3D6F0FB54C}"/>
    <hyperlink ref="AH238" r:id="rId56" xr:uid="{754D2C9A-F834-4862-931E-40D20703F263}"/>
    <hyperlink ref="AH234" r:id="rId57" xr:uid="{555DC26D-2105-49A7-B79C-12E5391060CF}"/>
    <hyperlink ref="AH235" r:id="rId58" xr:uid="{AEAAF235-0EBC-4AFD-9D39-F295AF719BCE}"/>
    <hyperlink ref="AH246" r:id="rId59" xr:uid="{DE5CA8BF-42B3-4EE0-8E7A-32F15E9AC188}"/>
    <hyperlink ref="AH247" r:id="rId60" xr:uid="{93BD3228-D2C0-4A8A-94A6-8C232590451B}"/>
    <hyperlink ref="AH248" r:id="rId61" xr:uid="{BF83F69A-7A15-4E98-9343-A8B37BDB314E}"/>
    <hyperlink ref="AH242" r:id="rId62" xr:uid="{734CFFD1-184F-41E2-B489-F5DC1887AFD5}"/>
    <hyperlink ref="AH249" r:id="rId63" xr:uid="{5F5495DC-8A43-4775-A878-5B3F8429471B}"/>
    <hyperlink ref="AH250" r:id="rId64" xr:uid="{66CDBC50-1A9B-4BB5-B8F9-941152EB947C}"/>
  </hyperlinks>
  <pageMargins left="0.7" right="0.7" top="0.75" bottom="0.75" header="0.3" footer="0.3"/>
  <pageSetup paperSize="9" orientation="portrait" horizontalDpi="300" verticalDpi="300" r:id="rId6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04B8F-1680-4EFE-81BF-4605286093C2}">
  <sheetPr codeName="Hoja7">
    <tabColor rgb="FFFF0000"/>
  </sheetPr>
  <dimension ref="A1:AF176"/>
  <sheetViews>
    <sheetView showGridLines="0" zoomScale="85" zoomScaleNormal="85" workbookViewId="0">
      <pane xSplit="4" ySplit="4" topLeftCell="E5" activePane="bottomRight" state="frozen"/>
      <selection pane="topRight" activeCell="E1" sqref="E1"/>
      <selection pane="bottomLeft" activeCell="A5" sqref="A5"/>
      <selection pane="bottomRight" activeCell="D28" sqref="D28"/>
    </sheetView>
  </sheetViews>
  <sheetFormatPr baseColWidth="10" defaultColWidth="11.453125" defaultRowHeight="14.5" x14ac:dyDescent="0.35"/>
  <cols>
    <col min="1" max="1" width="6.54296875" style="1" customWidth="1"/>
    <col min="2" max="2" width="18.26953125" style="1" bestFit="1" customWidth="1"/>
    <col min="3" max="3" width="19.54296875" style="1" customWidth="1"/>
    <col min="4" max="4" width="39.26953125" style="6" bestFit="1" customWidth="1"/>
    <col min="5" max="5" width="9.26953125" style="4" customWidth="1"/>
    <col min="6" max="6" width="39.26953125" style="4" bestFit="1" customWidth="1"/>
    <col min="7" max="7" width="25.54296875" style="1" customWidth="1"/>
    <col min="8" max="8" width="14.1796875" style="1" customWidth="1"/>
    <col min="9" max="9" width="16.1796875" style="1" customWidth="1"/>
    <col min="10" max="10" width="15.1796875" style="1" customWidth="1"/>
    <col min="11" max="11" width="25.1796875" style="1" customWidth="1"/>
    <col min="12" max="12" width="13.453125" style="2" customWidth="1"/>
    <col min="13" max="13" width="16.1796875" style="1" customWidth="1"/>
    <col min="14" max="14" width="35.1796875" style="1" customWidth="1"/>
    <col min="15" max="15" width="21.26953125" style="1" customWidth="1"/>
    <col min="16" max="16" width="37.26953125" style="1" bestFit="1" customWidth="1"/>
    <col min="17" max="17" width="14.453125" style="5" customWidth="1"/>
    <col min="18" max="18" width="25" style="33" customWidth="1"/>
    <col min="19" max="19" width="28.1796875" style="1" customWidth="1"/>
    <col min="20" max="20" width="13.453125" style="2" customWidth="1"/>
    <col min="21" max="21" width="29.54296875" style="1" customWidth="1"/>
    <col min="22" max="22" width="15.26953125" style="1" customWidth="1"/>
    <col min="23" max="23" width="13.1796875" style="43" customWidth="1"/>
    <col min="24" max="24" width="13.54296875" style="1" customWidth="1"/>
    <col min="25" max="25" width="13.7265625" bestFit="1" customWidth="1"/>
    <col min="26" max="26" width="39.26953125" style="15" bestFit="1" customWidth="1"/>
    <col min="27" max="29" width="11.453125" style="15"/>
    <col min="30" max="30" width="13.7265625" bestFit="1" customWidth="1"/>
    <col min="31" max="31" width="15.1796875" style="1" customWidth="1"/>
    <col min="32" max="32" width="16.54296875" style="15" bestFit="1" customWidth="1"/>
    <col min="33" max="16384" width="11.453125" style="15"/>
  </cols>
  <sheetData>
    <row r="1" spans="1:32" ht="18.75" customHeight="1" x14ac:dyDescent="0.35">
      <c r="K1" s="2"/>
    </row>
    <row r="2" spans="1:32" ht="24" customHeight="1" x14ac:dyDescent="0.35">
      <c r="A2" s="3"/>
      <c r="B2" s="3"/>
      <c r="C2" s="16" t="s">
        <v>0</v>
      </c>
      <c r="E2" s="17"/>
      <c r="K2" s="2"/>
      <c r="M2" s="29"/>
    </row>
    <row r="3" spans="1:32" ht="19.5" customHeight="1" thickBot="1" x14ac:dyDescent="0.4">
      <c r="A3"/>
      <c r="B3"/>
      <c r="C3"/>
      <c r="D3"/>
      <c r="E3" s="7"/>
      <c r="F3"/>
      <c r="G3"/>
      <c r="H3"/>
      <c r="I3"/>
      <c r="J3"/>
      <c r="K3"/>
      <c r="L3"/>
      <c r="M3" s="8"/>
      <c r="N3"/>
      <c r="O3"/>
      <c r="P3"/>
      <c r="Q3"/>
      <c r="R3" s="34"/>
      <c r="S3"/>
      <c r="T3"/>
      <c r="U3"/>
      <c r="V3"/>
      <c r="W3" s="44"/>
      <c r="X3" s="10">
        <v>44123</v>
      </c>
      <c r="AE3"/>
    </row>
    <row r="4" spans="1:32" s="22" customFormat="1" ht="25.5" customHeight="1" thickTop="1" thickBot="1" x14ac:dyDescent="0.4">
      <c r="A4" s="21" t="s">
        <v>1</v>
      </c>
      <c r="B4" s="21" t="s">
        <v>2</v>
      </c>
      <c r="C4" s="21" t="s">
        <v>3</v>
      </c>
      <c r="D4" s="21" t="s">
        <v>4</v>
      </c>
      <c r="E4" s="21" t="s">
        <v>5</v>
      </c>
      <c r="F4" s="21" t="s">
        <v>6</v>
      </c>
      <c r="G4" s="21" t="s">
        <v>7</v>
      </c>
      <c r="H4" s="21" t="s">
        <v>8</v>
      </c>
      <c r="I4" s="21" t="s">
        <v>9</v>
      </c>
      <c r="J4" s="21" t="s">
        <v>10</v>
      </c>
      <c r="K4" s="21" t="s">
        <v>11</v>
      </c>
      <c r="L4" s="21" t="s">
        <v>12</v>
      </c>
      <c r="M4" s="21" t="s">
        <v>13</v>
      </c>
      <c r="N4" s="21" t="s">
        <v>14</v>
      </c>
      <c r="O4" s="21" t="s">
        <v>15</v>
      </c>
      <c r="P4" s="21" t="s">
        <v>16</v>
      </c>
      <c r="Q4" s="21" t="s">
        <v>17</v>
      </c>
      <c r="R4" s="35" t="s">
        <v>18</v>
      </c>
      <c r="S4" s="21" t="s">
        <v>19</v>
      </c>
      <c r="T4" s="21" t="s">
        <v>20</v>
      </c>
      <c r="U4" s="21" t="s">
        <v>21</v>
      </c>
      <c r="V4" s="21" t="s">
        <v>22</v>
      </c>
      <c r="W4" s="21" t="s">
        <v>23</v>
      </c>
      <c r="X4" s="21" t="s">
        <v>24</v>
      </c>
      <c r="Y4" s="73" t="s">
        <v>1048</v>
      </c>
      <c r="Z4" s="74" t="s">
        <v>1049</v>
      </c>
      <c r="AD4" s="73" t="s">
        <v>1048</v>
      </c>
      <c r="AE4" s="21" t="s">
        <v>10</v>
      </c>
      <c r="AF4" s="21" t="s">
        <v>2</v>
      </c>
    </row>
    <row r="5" spans="1:32" ht="15" customHeight="1" thickTop="1" x14ac:dyDescent="0.35">
      <c r="A5" s="19">
        <v>1</v>
      </c>
      <c r="B5" s="36">
        <v>1119838815</v>
      </c>
      <c r="C5" s="12" t="s">
        <v>25</v>
      </c>
      <c r="D5" s="12" t="s">
        <v>26</v>
      </c>
      <c r="E5" s="12" t="s">
        <v>27</v>
      </c>
      <c r="F5" s="12" t="s">
        <v>28</v>
      </c>
      <c r="G5" s="12" t="s">
        <v>25</v>
      </c>
      <c r="H5" s="12">
        <v>0</v>
      </c>
      <c r="I5" s="13">
        <v>34070</v>
      </c>
      <c r="J5" s="12">
        <v>1634</v>
      </c>
      <c r="K5" s="12" t="s">
        <v>29</v>
      </c>
      <c r="L5" s="13">
        <v>42982</v>
      </c>
      <c r="M5" s="36">
        <v>2324800</v>
      </c>
      <c r="N5" s="12" t="s">
        <v>30</v>
      </c>
      <c r="O5" s="12" t="s">
        <v>31</v>
      </c>
      <c r="P5" s="12" t="s">
        <v>32</v>
      </c>
      <c r="Q5" s="12" t="s">
        <v>685</v>
      </c>
      <c r="R5" s="12" t="s">
        <v>686</v>
      </c>
      <c r="S5" s="12" t="s">
        <v>33</v>
      </c>
      <c r="T5" s="13" t="s">
        <v>687</v>
      </c>
      <c r="U5" s="12" t="s">
        <v>35</v>
      </c>
      <c r="V5" s="12">
        <v>6.96</v>
      </c>
      <c r="W5" s="42" t="s">
        <v>1055</v>
      </c>
      <c r="X5" s="12"/>
      <c r="Y5" s="12" t="s">
        <v>1056</v>
      </c>
      <c r="Z5" s="12" t="s">
        <v>26</v>
      </c>
      <c r="AD5" s="41" t="str">
        <f t="shared" ref="AD5:AD68" si="0">+"CO"&amp;MID(Y5,7,4)</f>
        <v>CO0001</v>
      </c>
      <c r="AE5" s="12">
        <f t="shared" ref="AE5:AE68" si="1">+J5</f>
        <v>1634</v>
      </c>
      <c r="AF5" s="36">
        <f t="shared" ref="AF5:AF68" si="2">+B5</f>
        <v>1119838815</v>
      </c>
    </row>
    <row r="6" spans="1:32" ht="15" customHeight="1" x14ac:dyDescent="0.35">
      <c r="A6" s="19">
        <v>2</v>
      </c>
      <c r="B6" s="36">
        <v>16280800</v>
      </c>
      <c r="C6" s="12" t="s">
        <v>57</v>
      </c>
      <c r="D6" s="12" t="s">
        <v>58</v>
      </c>
      <c r="E6" s="12" t="s">
        <v>27</v>
      </c>
      <c r="F6" s="12" t="s">
        <v>59</v>
      </c>
      <c r="G6" s="12" t="s">
        <v>57</v>
      </c>
      <c r="H6" s="12">
        <v>3206262253</v>
      </c>
      <c r="I6" s="13">
        <v>24522</v>
      </c>
      <c r="J6" s="12">
        <v>1624</v>
      </c>
      <c r="K6" s="12" t="s">
        <v>60</v>
      </c>
      <c r="L6" s="13">
        <v>41944</v>
      </c>
      <c r="M6" s="36">
        <v>1200000</v>
      </c>
      <c r="N6" s="12" t="s">
        <v>168</v>
      </c>
      <c r="O6" s="12" t="s">
        <v>62</v>
      </c>
      <c r="P6" s="12" t="s">
        <v>63</v>
      </c>
      <c r="Q6" s="12" t="s">
        <v>685</v>
      </c>
      <c r="R6" s="12" t="s">
        <v>690</v>
      </c>
      <c r="S6" s="12" t="s">
        <v>64</v>
      </c>
      <c r="T6" s="13" t="s">
        <v>687</v>
      </c>
      <c r="U6" s="12" t="s">
        <v>78</v>
      </c>
      <c r="V6" s="12">
        <v>6.96</v>
      </c>
      <c r="W6" s="42" t="s">
        <v>924</v>
      </c>
      <c r="X6" s="12"/>
      <c r="Y6" s="12" t="s">
        <v>1060</v>
      </c>
      <c r="Z6" s="12" t="s">
        <v>58</v>
      </c>
      <c r="AD6" s="41" t="str">
        <f t="shared" si="0"/>
        <v>CO0003</v>
      </c>
      <c r="AE6" s="12">
        <f t="shared" si="1"/>
        <v>1624</v>
      </c>
      <c r="AF6" s="36">
        <f t="shared" si="2"/>
        <v>16280800</v>
      </c>
    </row>
    <row r="7" spans="1:32" ht="15" customHeight="1" x14ac:dyDescent="0.35">
      <c r="A7" s="19">
        <v>3</v>
      </c>
      <c r="B7" s="36">
        <v>91521926</v>
      </c>
      <c r="C7" s="12" t="s">
        <v>71</v>
      </c>
      <c r="D7" s="12" t="s">
        <v>72</v>
      </c>
      <c r="E7" s="12" t="s">
        <v>27</v>
      </c>
      <c r="F7" s="12" t="s">
        <v>73</v>
      </c>
      <c r="G7" s="12" t="s">
        <v>74</v>
      </c>
      <c r="H7" s="12">
        <v>0</v>
      </c>
      <c r="I7" s="13">
        <v>30508</v>
      </c>
      <c r="J7" s="12">
        <v>163504</v>
      </c>
      <c r="K7" s="12" t="s">
        <v>2077</v>
      </c>
      <c r="L7" s="13">
        <v>41030</v>
      </c>
      <c r="M7" s="36">
        <v>7231200</v>
      </c>
      <c r="N7" s="12" t="s">
        <v>49</v>
      </c>
      <c r="O7" s="12" t="s">
        <v>31</v>
      </c>
      <c r="P7" s="12" t="s">
        <v>76</v>
      </c>
      <c r="Q7" s="12" t="s">
        <v>685</v>
      </c>
      <c r="R7" s="12" t="s">
        <v>692</v>
      </c>
      <c r="S7" s="12" t="s">
        <v>77</v>
      </c>
      <c r="T7" s="13" t="s">
        <v>687</v>
      </c>
      <c r="U7" s="12" t="s">
        <v>78</v>
      </c>
      <c r="V7" s="12">
        <v>6.96</v>
      </c>
      <c r="W7" s="42" t="s">
        <v>924</v>
      </c>
      <c r="X7" s="12"/>
      <c r="Y7" s="12" t="s">
        <v>2078</v>
      </c>
      <c r="Z7" s="12" t="s">
        <v>72</v>
      </c>
      <c r="AD7" s="41" t="str">
        <f t="shared" si="0"/>
        <v>CO0004</v>
      </c>
      <c r="AE7" s="12">
        <f t="shared" si="1"/>
        <v>163504</v>
      </c>
      <c r="AF7" s="36">
        <f t="shared" si="2"/>
        <v>91521926</v>
      </c>
    </row>
    <row r="8" spans="1:32" ht="15" customHeight="1" x14ac:dyDescent="0.35">
      <c r="A8" s="19">
        <v>4</v>
      </c>
      <c r="B8" s="36">
        <v>80849983</v>
      </c>
      <c r="C8" s="12" t="s">
        <v>79</v>
      </c>
      <c r="D8" s="12" t="s">
        <v>80</v>
      </c>
      <c r="E8" s="12" t="s">
        <v>27</v>
      </c>
      <c r="F8" s="12" t="s">
        <v>81</v>
      </c>
      <c r="G8" s="12" t="s">
        <v>52</v>
      </c>
      <c r="H8" s="12">
        <v>3163420671</v>
      </c>
      <c r="I8" s="13">
        <v>30862</v>
      </c>
      <c r="J8" s="12">
        <v>1634</v>
      </c>
      <c r="K8" s="12" t="s">
        <v>29</v>
      </c>
      <c r="L8" s="13">
        <v>40345</v>
      </c>
      <c r="M8" s="36">
        <v>5101700</v>
      </c>
      <c r="N8" s="12" t="s">
        <v>69</v>
      </c>
      <c r="O8" s="12" t="s">
        <v>31</v>
      </c>
      <c r="P8" s="12" t="s">
        <v>82</v>
      </c>
      <c r="Q8" s="12" t="s">
        <v>685</v>
      </c>
      <c r="R8" s="12" t="s">
        <v>693</v>
      </c>
      <c r="S8" s="12" t="s">
        <v>51</v>
      </c>
      <c r="T8" s="13" t="s">
        <v>687</v>
      </c>
      <c r="U8" s="12" t="s">
        <v>78</v>
      </c>
      <c r="V8" s="12">
        <v>6.96</v>
      </c>
      <c r="W8" s="42" t="s">
        <v>924</v>
      </c>
      <c r="X8" s="12"/>
      <c r="Y8" s="12" t="s">
        <v>1072</v>
      </c>
      <c r="Z8" s="12" t="s">
        <v>80</v>
      </c>
      <c r="AD8" s="41" t="str">
        <f t="shared" si="0"/>
        <v>CO0005</v>
      </c>
      <c r="AE8" s="12">
        <f t="shared" si="1"/>
        <v>1634</v>
      </c>
      <c r="AF8" s="36">
        <f t="shared" si="2"/>
        <v>80849983</v>
      </c>
    </row>
    <row r="9" spans="1:32" ht="15" customHeight="1" x14ac:dyDescent="0.35">
      <c r="A9" s="19">
        <v>5</v>
      </c>
      <c r="B9" s="36">
        <v>1091678711</v>
      </c>
      <c r="C9" s="12" t="s">
        <v>86</v>
      </c>
      <c r="D9" s="12" t="s">
        <v>84</v>
      </c>
      <c r="E9" s="12" t="s">
        <v>27</v>
      </c>
      <c r="F9" s="12" t="s">
        <v>694</v>
      </c>
      <c r="G9" s="12" t="s">
        <v>2079</v>
      </c>
      <c r="H9" s="12">
        <v>3157460691</v>
      </c>
      <c r="I9" s="13">
        <v>35644</v>
      </c>
      <c r="J9" s="12">
        <v>1634</v>
      </c>
      <c r="K9" s="12" t="s">
        <v>29</v>
      </c>
      <c r="L9" s="13">
        <v>43382</v>
      </c>
      <c r="M9" s="36">
        <v>1639900</v>
      </c>
      <c r="N9" s="12" t="s">
        <v>49</v>
      </c>
      <c r="O9" s="12" t="s">
        <v>62</v>
      </c>
      <c r="P9" s="12" t="s">
        <v>88</v>
      </c>
      <c r="Q9" s="12" t="s">
        <v>685</v>
      </c>
      <c r="R9" s="12" t="s">
        <v>695</v>
      </c>
      <c r="S9" s="12" t="s">
        <v>77</v>
      </c>
      <c r="T9" s="13" t="s">
        <v>687</v>
      </c>
      <c r="U9" s="12" t="s">
        <v>35</v>
      </c>
      <c r="V9" s="12">
        <v>6.96</v>
      </c>
      <c r="W9" s="42" t="s">
        <v>1055</v>
      </c>
      <c r="X9" s="12"/>
      <c r="Y9" s="12" t="s">
        <v>2080</v>
      </c>
      <c r="Z9" s="12" t="s">
        <v>84</v>
      </c>
      <c r="AD9" s="41" t="str">
        <f t="shared" si="0"/>
        <v>CO0006</v>
      </c>
      <c r="AE9" s="12">
        <f t="shared" si="1"/>
        <v>1634</v>
      </c>
      <c r="AF9" s="36">
        <f t="shared" si="2"/>
        <v>1091678711</v>
      </c>
    </row>
    <row r="10" spans="1:32" ht="15" customHeight="1" x14ac:dyDescent="0.35">
      <c r="A10" s="19">
        <v>6</v>
      </c>
      <c r="B10" s="36">
        <v>1065601898</v>
      </c>
      <c r="C10" s="12" t="s">
        <v>74</v>
      </c>
      <c r="D10" s="12" t="s">
        <v>89</v>
      </c>
      <c r="E10" s="12" t="s">
        <v>27</v>
      </c>
      <c r="F10" s="12" t="s">
        <v>90</v>
      </c>
      <c r="G10" s="12" t="s">
        <v>74</v>
      </c>
      <c r="H10" s="12">
        <v>320516646</v>
      </c>
      <c r="I10" s="13">
        <v>32529</v>
      </c>
      <c r="J10" s="12">
        <v>163505</v>
      </c>
      <c r="K10" s="12" t="s">
        <v>2081</v>
      </c>
      <c r="L10" s="13">
        <v>41640</v>
      </c>
      <c r="M10" s="36">
        <v>5355000</v>
      </c>
      <c r="N10" s="12" t="s">
        <v>69</v>
      </c>
      <c r="O10" s="12" t="s">
        <v>31</v>
      </c>
      <c r="P10" s="12" t="s">
        <v>698</v>
      </c>
      <c r="Q10" s="12" t="s">
        <v>685</v>
      </c>
      <c r="R10" s="12" t="s">
        <v>699</v>
      </c>
      <c r="S10" s="12" t="s">
        <v>77</v>
      </c>
      <c r="T10" s="13" t="s">
        <v>687</v>
      </c>
      <c r="U10" s="12" t="s">
        <v>35</v>
      </c>
      <c r="V10" s="12">
        <v>6.96</v>
      </c>
      <c r="W10" s="42" t="s">
        <v>924</v>
      </c>
      <c r="X10" s="12"/>
      <c r="Y10" s="12" t="s">
        <v>1084</v>
      </c>
      <c r="Z10" s="12" t="s">
        <v>89</v>
      </c>
      <c r="AD10" s="41" t="str">
        <f t="shared" si="0"/>
        <v>CO0007</v>
      </c>
      <c r="AE10" s="12">
        <f t="shared" si="1"/>
        <v>163505</v>
      </c>
      <c r="AF10" s="36">
        <f t="shared" si="2"/>
        <v>1065601898</v>
      </c>
    </row>
    <row r="11" spans="1:32" ht="15" customHeight="1" x14ac:dyDescent="0.35">
      <c r="A11" s="19">
        <v>7</v>
      </c>
      <c r="B11" s="37">
        <v>94470525</v>
      </c>
      <c r="C11" s="12" t="s">
        <v>93</v>
      </c>
      <c r="D11" s="12" t="s">
        <v>94</v>
      </c>
      <c r="E11" s="12" t="s">
        <v>27</v>
      </c>
      <c r="F11" s="12" t="s">
        <v>95</v>
      </c>
      <c r="G11" s="12" t="s">
        <v>93</v>
      </c>
      <c r="H11" s="12">
        <v>3148857297</v>
      </c>
      <c r="I11" s="13">
        <v>29633</v>
      </c>
      <c r="J11" s="12">
        <v>1624</v>
      </c>
      <c r="K11" s="12" t="s">
        <v>60</v>
      </c>
      <c r="L11" s="13">
        <v>41579</v>
      </c>
      <c r="M11" s="36">
        <v>1300000</v>
      </c>
      <c r="N11" s="12" t="s">
        <v>75</v>
      </c>
      <c r="O11" s="12" t="s">
        <v>31</v>
      </c>
      <c r="P11" s="12" t="s">
        <v>1126</v>
      </c>
      <c r="Q11" s="12" t="s">
        <v>685</v>
      </c>
      <c r="R11" s="12" t="s">
        <v>700</v>
      </c>
      <c r="S11" s="12" t="s">
        <v>64</v>
      </c>
      <c r="T11" s="13" t="s">
        <v>687</v>
      </c>
      <c r="U11" s="12" t="s">
        <v>35</v>
      </c>
      <c r="V11" s="12">
        <v>6.96</v>
      </c>
      <c r="W11" s="42" t="s">
        <v>924</v>
      </c>
      <c r="X11" s="12"/>
      <c r="Y11" s="12" t="s">
        <v>2082</v>
      </c>
      <c r="Z11" s="12" t="s">
        <v>94</v>
      </c>
      <c r="AD11" s="41" t="str">
        <f t="shared" si="0"/>
        <v>CO0008</v>
      </c>
      <c r="AE11" s="12">
        <f t="shared" si="1"/>
        <v>1624</v>
      </c>
      <c r="AF11" s="36">
        <f t="shared" si="2"/>
        <v>94470525</v>
      </c>
    </row>
    <row r="12" spans="1:32" ht="15" customHeight="1" x14ac:dyDescent="0.35">
      <c r="A12" s="19">
        <v>8</v>
      </c>
      <c r="B12" s="36">
        <v>1118807428</v>
      </c>
      <c r="C12" s="12" t="s">
        <v>102</v>
      </c>
      <c r="D12" s="12" t="s">
        <v>103</v>
      </c>
      <c r="E12" s="12" t="s">
        <v>27</v>
      </c>
      <c r="F12" s="12" t="s">
        <v>104</v>
      </c>
      <c r="G12" s="12" t="s">
        <v>102</v>
      </c>
      <c r="H12" s="12">
        <v>3116832968</v>
      </c>
      <c r="I12" s="13">
        <v>31813</v>
      </c>
      <c r="J12" s="12">
        <v>1634</v>
      </c>
      <c r="K12" s="12" t="s">
        <v>29</v>
      </c>
      <c r="L12" s="13">
        <v>41655</v>
      </c>
      <c r="M12" s="36">
        <v>2477500</v>
      </c>
      <c r="N12" s="12" t="s">
        <v>30</v>
      </c>
      <c r="O12" s="12" t="s">
        <v>62</v>
      </c>
      <c r="P12" s="12" t="s">
        <v>105</v>
      </c>
      <c r="Q12" s="12" t="s">
        <v>685</v>
      </c>
      <c r="R12" s="12" t="s">
        <v>702</v>
      </c>
      <c r="S12" s="12" t="s">
        <v>33</v>
      </c>
      <c r="T12" s="13" t="s">
        <v>687</v>
      </c>
      <c r="U12" s="12" t="s">
        <v>35</v>
      </c>
      <c r="V12" s="12">
        <v>6.96</v>
      </c>
      <c r="W12" s="42" t="s">
        <v>1055</v>
      </c>
      <c r="X12" s="12"/>
      <c r="Y12" s="12" t="s">
        <v>1095</v>
      </c>
      <c r="Z12" s="12" t="s">
        <v>103</v>
      </c>
      <c r="AD12" s="41" t="str">
        <f t="shared" si="0"/>
        <v>CO0010</v>
      </c>
      <c r="AE12" s="12">
        <f t="shared" si="1"/>
        <v>1634</v>
      </c>
      <c r="AF12" s="36">
        <f t="shared" si="2"/>
        <v>1118807428</v>
      </c>
    </row>
    <row r="13" spans="1:32" ht="15" customHeight="1" x14ac:dyDescent="0.35">
      <c r="A13" s="19">
        <v>9</v>
      </c>
      <c r="B13" s="36">
        <v>1064117234</v>
      </c>
      <c r="C13" s="12" t="s">
        <v>114</v>
      </c>
      <c r="D13" s="12" t="s">
        <v>2083</v>
      </c>
      <c r="E13" s="12" t="s">
        <v>27</v>
      </c>
      <c r="F13" s="12" t="s">
        <v>2084</v>
      </c>
      <c r="G13" s="12" t="s">
        <v>114</v>
      </c>
      <c r="H13" s="12">
        <v>3103971158</v>
      </c>
      <c r="I13" s="13">
        <v>34955</v>
      </c>
      <c r="J13" s="12">
        <v>1634</v>
      </c>
      <c r="K13" s="12" t="s">
        <v>29</v>
      </c>
      <c r="L13" s="13">
        <v>43871</v>
      </c>
      <c r="M13" s="36">
        <v>877803</v>
      </c>
      <c r="N13" s="12" t="s">
        <v>1330</v>
      </c>
      <c r="O13" s="12" t="s">
        <v>41</v>
      </c>
      <c r="P13" s="12" t="s">
        <v>42</v>
      </c>
      <c r="Q13" s="12" t="s">
        <v>685</v>
      </c>
      <c r="R13" s="12" t="s">
        <v>2085</v>
      </c>
      <c r="S13" s="12" t="s">
        <v>43</v>
      </c>
      <c r="T13" s="13">
        <v>44205</v>
      </c>
      <c r="U13" s="12" t="s">
        <v>755</v>
      </c>
      <c r="V13" s="12">
        <v>6.96</v>
      </c>
      <c r="W13" s="42" t="s">
        <v>924</v>
      </c>
      <c r="X13" s="12">
        <v>249</v>
      </c>
      <c r="Y13" s="12" t="s">
        <v>2086</v>
      </c>
      <c r="Z13" s="12" t="s">
        <v>2083</v>
      </c>
      <c r="AD13" s="41" t="str">
        <f t="shared" si="0"/>
        <v>CO0237</v>
      </c>
      <c r="AE13" s="12">
        <f t="shared" si="1"/>
        <v>1634</v>
      </c>
      <c r="AF13" s="36">
        <f t="shared" si="2"/>
        <v>1064117234</v>
      </c>
    </row>
    <row r="14" spans="1:32" ht="15" customHeight="1" x14ac:dyDescent="0.35">
      <c r="A14" s="19">
        <v>10</v>
      </c>
      <c r="B14" s="36">
        <v>5164520</v>
      </c>
      <c r="C14" s="12" t="s">
        <v>221</v>
      </c>
      <c r="D14" s="12" t="s">
        <v>109</v>
      </c>
      <c r="E14" s="12" t="s">
        <v>27</v>
      </c>
      <c r="F14" s="12" t="s">
        <v>110</v>
      </c>
      <c r="G14" s="12" t="s">
        <v>102</v>
      </c>
      <c r="H14" s="12">
        <v>3178945856</v>
      </c>
      <c r="I14" s="13">
        <v>29365</v>
      </c>
      <c r="J14" s="12">
        <v>1634</v>
      </c>
      <c r="K14" s="12" t="s">
        <v>29</v>
      </c>
      <c r="L14" s="13">
        <v>41655</v>
      </c>
      <c r="M14" s="36">
        <v>2477500</v>
      </c>
      <c r="N14" s="12" t="s">
        <v>75</v>
      </c>
      <c r="O14" s="12" t="s">
        <v>31</v>
      </c>
      <c r="P14" s="12" t="s">
        <v>105</v>
      </c>
      <c r="Q14" s="12" t="s">
        <v>685</v>
      </c>
      <c r="R14" s="12" t="s">
        <v>704</v>
      </c>
      <c r="S14" s="12" t="s">
        <v>33</v>
      </c>
      <c r="T14" s="13" t="s">
        <v>687</v>
      </c>
      <c r="U14" s="12" t="s">
        <v>35</v>
      </c>
      <c r="V14" s="12">
        <v>6.96</v>
      </c>
      <c r="W14" s="42" t="s">
        <v>1055</v>
      </c>
      <c r="X14" s="12"/>
      <c r="Y14" s="12" t="s">
        <v>1098</v>
      </c>
      <c r="Z14" s="12" t="s">
        <v>109</v>
      </c>
      <c r="AD14" s="41" t="str">
        <f t="shared" si="0"/>
        <v>CO0012</v>
      </c>
      <c r="AE14" s="12">
        <f t="shared" si="1"/>
        <v>1634</v>
      </c>
      <c r="AF14" s="36">
        <f t="shared" si="2"/>
        <v>5164520</v>
      </c>
    </row>
    <row r="15" spans="1:32" ht="15" customHeight="1" x14ac:dyDescent="0.35">
      <c r="A15" s="19">
        <v>11</v>
      </c>
      <c r="B15" s="36">
        <v>1064797134</v>
      </c>
      <c r="C15" s="12" t="s">
        <v>111</v>
      </c>
      <c r="D15" s="12" t="s">
        <v>112</v>
      </c>
      <c r="E15" s="12" t="s">
        <v>27</v>
      </c>
      <c r="F15" s="12" t="s">
        <v>705</v>
      </c>
      <c r="G15" s="12" t="s">
        <v>114</v>
      </c>
      <c r="H15" s="12">
        <v>3113593818</v>
      </c>
      <c r="I15" s="13">
        <v>33981</v>
      </c>
      <c r="J15" s="12">
        <v>1634</v>
      </c>
      <c r="K15" s="12" t="s">
        <v>29</v>
      </c>
      <c r="L15" s="13">
        <v>43132</v>
      </c>
      <c r="M15" s="36">
        <v>1639900</v>
      </c>
      <c r="N15" s="12" t="s">
        <v>30</v>
      </c>
      <c r="O15" s="12" t="s">
        <v>31</v>
      </c>
      <c r="P15" s="12" t="s">
        <v>88</v>
      </c>
      <c r="Q15" s="12" t="s">
        <v>685</v>
      </c>
      <c r="R15" s="12" t="s">
        <v>706</v>
      </c>
      <c r="S15" s="12" t="s">
        <v>77</v>
      </c>
      <c r="T15" s="13" t="s">
        <v>687</v>
      </c>
      <c r="U15" s="12" t="s">
        <v>35</v>
      </c>
      <c r="V15" s="12">
        <v>6.96</v>
      </c>
      <c r="W15" s="42" t="s">
        <v>1055</v>
      </c>
      <c r="X15" s="12"/>
      <c r="Y15" s="12" t="s">
        <v>1101</v>
      </c>
      <c r="Z15" s="12" t="s">
        <v>1102</v>
      </c>
      <c r="AD15" s="41" t="str">
        <f t="shared" si="0"/>
        <v>CO0013</v>
      </c>
      <c r="AE15" s="12">
        <f t="shared" si="1"/>
        <v>1634</v>
      </c>
      <c r="AF15" s="36">
        <f t="shared" si="2"/>
        <v>1064797134</v>
      </c>
    </row>
    <row r="16" spans="1:32" s="55" customFormat="1" ht="15" customHeight="1" x14ac:dyDescent="0.35">
      <c r="A16" s="50">
        <v>12</v>
      </c>
      <c r="B16" s="51">
        <v>8799715</v>
      </c>
      <c r="C16" s="52" t="s">
        <v>121</v>
      </c>
      <c r="D16" s="52" t="s">
        <v>122</v>
      </c>
      <c r="E16" s="52" t="s">
        <v>27</v>
      </c>
      <c r="F16" s="52" t="s">
        <v>123</v>
      </c>
      <c r="G16" s="52" t="s">
        <v>52</v>
      </c>
      <c r="H16" s="52">
        <v>3187807311</v>
      </c>
      <c r="I16" s="53">
        <v>30026</v>
      </c>
      <c r="J16" s="57">
        <v>1639</v>
      </c>
      <c r="K16" s="57" t="s">
        <v>854</v>
      </c>
      <c r="L16" s="53">
        <v>41061</v>
      </c>
      <c r="M16" s="51">
        <v>1964900</v>
      </c>
      <c r="N16" s="52" t="s">
        <v>30</v>
      </c>
      <c r="O16" s="52" t="s">
        <v>62</v>
      </c>
      <c r="P16" s="52" t="s">
        <v>125</v>
      </c>
      <c r="Q16" s="52" t="s">
        <v>685</v>
      </c>
      <c r="R16" s="52" t="s">
        <v>707</v>
      </c>
      <c r="S16" s="52" t="s">
        <v>51</v>
      </c>
      <c r="T16" s="53" t="s">
        <v>687</v>
      </c>
      <c r="U16" s="52" t="s">
        <v>78</v>
      </c>
      <c r="V16" s="52">
        <v>6.96</v>
      </c>
      <c r="W16" s="54" t="s">
        <v>1055</v>
      </c>
      <c r="X16" s="52"/>
      <c r="Y16" s="52" t="s">
        <v>1108</v>
      </c>
      <c r="Z16" s="52" t="s">
        <v>122</v>
      </c>
      <c r="AD16" s="56" t="str">
        <f t="shared" si="0"/>
        <v>CO0014</v>
      </c>
      <c r="AE16" s="52">
        <f t="shared" si="1"/>
        <v>1639</v>
      </c>
      <c r="AF16" s="51">
        <f t="shared" si="2"/>
        <v>8799715</v>
      </c>
    </row>
    <row r="17" spans="1:32" ht="15" customHeight="1" x14ac:dyDescent="0.35">
      <c r="A17" s="19">
        <v>13</v>
      </c>
      <c r="B17" s="36">
        <v>1193547872</v>
      </c>
      <c r="C17" s="12" t="s">
        <v>222</v>
      </c>
      <c r="D17" s="12" t="s">
        <v>2087</v>
      </c>
      <c r="E17" s="12" t="s">
        <v>27</v>
      </c>
      <c r="F17" s="12" t="s">
        <v>2088</v>
      </c>
      <c r="G17" s="12" t="s">
        <v>222</v>
      </c>
      <c r="H17" s="12">
        <v>3145956059</v>
      </c>
      <c r="I17" s="13">
        <v>36383</v>
      </c>
      <c r="J17" s="12">
        <v>1634</v>
      </c>
      <c r="K17" s="12" t="s">
        <v>29</v>
      </c>
      <c r="L17" s="13">
        <v>43871</v>
      </c>
      <c r="M17" s="36">
        <v>877803</v>
      </c>
      <c r="N17" s="12" t="s">
        <v>2089</v>
      </c>
      <c r="O17" s="12" t="s">
        <v>41</v>
      </c>
      <c r="P17" s="12" t="s">
        <v>42</v>
      </c>
      <c r="Q17" s="12" t="s">
        <v>685</v>
      </c>
      <c r="R17" s="12" t="s">
        <v>2090</v>
      </c>
      <c r="S17" s="12" t="s">
        <v>43</v>
      </c>
      <c r="T17" s="13">
        <v>44205</v>
      </c>
      <c r="U17" s="12" t="s">
        <v>755</v>
      </c>
      <c r="V17" s="12">
        <v>6.96</v>
      </c>
      <c r="W17" s="42" t="s">
        <v>924</v>
      </c>
      <c r="X17" s="12">
        <v>249</v>
      </c>
      <c r="Y17" s="12" t="s">
        <v>2091</v>
      </c>
      <c r="Z17" s="12" t="s">
        <v>2087</v>
      </c>
      <c r="AD17" s="41" t="str">
        <f t="shared" si="0"/>
        <v>CO0238</v>
      </c>
      <c r="AE17" s="12">
        <f t="shared" si="1"/>
        <v>1634</v>
      </c>
      <c r="AF17" s="36">
        <f t="shared" si="2"/>
        <v>1193547872</v>
      </c>
    </row>
    <row r="18" spans="1:32" ht="15" customHeight="1" x14ac:dyDescent="0.35">
      <c r="A18" s="19">
        <v>14</v>
      </c>
      <c r="B18" s="36">
        <v>1121334652</v>
      </c>
      <c r="C18" s="12" t="s">
        <v>126</v>
      </c>
      <c r="D18" s="12" t="s">
        <v>127</v>
      </c>
      <c r="E18" s="12" t="s">
        <v>27</v>
      </c>
      <c r="F18" s="12" t="s">
        <v>712</v>
      </c>
      <c r="G18" s="12" t="s">
        <v>126</v>
      </c>
      <c r="H18" s="12">
        <v>3012325505</v>
      </c>
      <c r="I18" s="13">
        <v>34567</v>
      </c>
      <c r="J18" s="12">
        <v>1634</v>
      </c>
      <c r="K18" s="12" t="s">
        <v>29</v>
      </c>
      <c r="L18" s="13">
        <v>43420</v>
      </c>
      <c r="M18" s="36">
        <v>1797300</v>
      </c>
      <c r="N18" s="12" t="s">
        <v>61</v>
      </c>
      <c r="O18" s="12" t="s">
        <v>31</v>
      </c>
      <c r="P18" s="12" t="s">
        <v>82</v>
      </c>
      <c r="Q18" s="12" t="s">
        <v>685</v>
      </c>
      <c r="R18" s="12" t="s">
        <v>713</v>
      </c>
      <c r="S18" s="12" t="s">
        <v>129</v>
      </c>
      <c r="T18" s="13" t="s">
        <v>687</v>
      </c>
      <c r="U18" s="12" t="s">
        <v>35</v>
      </c>
      <c r="V18" s="12">
        <v>6.96</v>
      </c>
      <c r="W18" s="42" t="s">
        <v>924</v>
      </c>
      <c r="X18" s="12"/>
      <c r="Y18" s="12" t="s">
        <v>1131</v>
      </c>
      <c r="Z18" s="12" t="s">
        <v>127</v>
      </c>
      <c r="AD18" s="41" t="str">
        <f t="shared" si="0"/>
        <v>CO0016</v>
      </c>
      <c r="AE18" s="12">
        <f t="shared" si="1"/>
        <v>1634</v>
      </c>
      <c r="AF18" s="36">
        <f t="shared" si="2"/>
        <v>1121334652</v>
      </c>
    </row>
    <row r="19" spans="1:32" ht="15" customHeight="1" x14ac:dyDescent="0.35">
      <c r="A19" s="19">
        <v>15</v>
      </c>
      <c r="B19" s="36">
        <v>88211486</v>
      </c>
      <c r="C19" s="12" t="s">
        <v>136</v>
      </c>
      <c r="D19" s="12" t="s">
        <v>137</v>
      </c>
      <c r="E19" s="12" t="s">
        <v>27</v>
      </c>
      <c r="F19" s="12" t="s">
        <v>138</v>
      </c>
      <c r="G19" s="12" t="s">
        <v>39</v>
      </c>
      <c r="H19" s="12">
        <v>3152011228</v>
      </c>
      <c r="I19" s="13">
        <v>27208</v>
      </c>
      <c r="J19" s="12">
        <v>1634</v>
      </c>
      <c r="K19" s="12" t="s">
        <v>29</v>
      </c>
      <c r="L19" s="13">
        <v>41671</v>
      </c>
      <c r="M19" s="36">
        <v>2477500</v>
      </c>
      <c r="N19" s="12" t="s">
        <v>30</v>
      </c>
      <c r="O19" s="12" t="s">
        <v>62</v>
      </c>
      <c r="P19" s="12" t="s">
        <v>105</v>
      </c>
      <c r="Q19" s="12" t="s">
        <v>685</v>
      </c>
      <c r="R19" s="12" t="s">
        <v>718</v>
      </c>
      <c r="S19" s="12" t="s">
        <v>77</v>
      </c>
      <c r="T19" s="13" t="s">
        <v>687</v>
      </c>
      <c r="U19" s="12" t="s">
        <v>35</v>
      </c>
      <c r="V19" s="12">
        <v>6.96</v>
      </c>
      <c r="W19" s="42" t="s">
        <v>1055</v>
      </c>
      <c r="X19" s="12"/>
      <c r="Y19" s="12" t="s">
        <v>1137</v>
      </c>
      <c r="Z19" s="12" t="s">
        <v>137</v>
      </c>
      <c r="AD19" s="41" t="str">
        <f t="shared" si="0"/>
        <v>CO0019</v>
      </c>
      <c r="AE19" s="12">
        <f t="shared" si="1"/>
        <v>1634</v>
      </c>
      <c r="AF19" s="36">
        <f t="shared" si="2"/>
        <v>88211486</v>
      </c>
    </row>
    <row r="20" spans="1:32" ht="15" customHeight="1" x14ac:dyDescent="0.35">
      <c r="A20" s="19">
        <v>16</v>
      </c>
      <c r="B20" s="36">
        <v>72203630</v>
      </c>
      <c r="C20" s="12" t="s">
        <v>52</v>
      </c>
      <c r="D20" s="12" t="s">
        <v>141</v>
      </c>
      <c r="E20" s="12" t="s">
        <v>27</v>
      </c>
      <c r="F20" s="12" t="s">
        <v>720</v>
      </c>
      <c r="G20" s="12" t="s">
        <v>52</v>
      </c>
      <c r="H20" s="12">
        <v>0</v>
      </c>
      <c r="I20" s="13">
        <v>27189</v>
      </c>
      <c r="J20" s="12">
        <v>1692</v>
      </c>
      <c r="K20" s="12" t="s">
        <v>48</v>
      </c>
      <c r="L20" s="13">
        <v>39791</v>
      </c>
      <c r="M20" s="36">
        <v>10120500</v>
      </c>
      <c r="N20" s="12" t="s">
        <v>69</v>
      </c>
      <c r="O20" s="12" t="s">
        <v>62</v>
      </c>
      <c r="P20" s="12" t="s">
        <v>143</v>
      </c>
      <c r="Q20" s="12" t="s">
        <v>722</v>
      </c>
      <c r="R20" s="12" t="s">
        <v>2092</v>
      </c>
      <c r="S20" s="12" t="s">
        <v>77</v>
      </c>
      <c r="T20" s="13" t="s">
        <v>687</v>
      </c>
      <c r="U20" s="12" t="s">
        <v>120</v>
      </c>
      <c r="V20" s="12">
        <v>6.96</v>
      </c>
      <c r="W20" s="42" t="s">
        <v>924</v>
      </c>
      <c r="X20" s="12"/>
      <c r="Y20" s="12" t="s">
        <v>1142</v>
      </c>
      <c r="Z20" s="12" t="s">
        <v>1143</v>
      </c>
      <c r="AD20" s="41" t="str">
        <f t="shared" si="0"/>
        <v>CO0021</v>
      </c>
      <c r="AE20" s="12">
        <f t="shared" si="1"/>
        <v>1692</v>
      </c>
      <c r="AF20" s="36">
        <f t="shared" si="2"/>
        <v>72203630</v>
      </c>
    </row>
    <row r="21" spans="1:32" ht="15" customHeight="1" x14ac:dyDescent="0.35">
      <c r="A21" s="19">
        <v>17</v>
      </c>
      <c r="B21" s="36">
        <v>74187649</v>
      </c>
      <c r="C21" s="12" t="s">
        <v>144</v>
      </c>
      <c r="D21" s="12" t="s">
        <v>145</v>
      </c>
      <c r="E21" s="12" t="s">
        <v>27</v>
      </c>
      <c r="F21" s="12" t="s">
        <v>146</v>
      </c>
      <c r="G21" s="12" t="s">
        <v>144</v>
      </c>
      <c r="H21" s="12">
        <v>3125813109</v>
      </c>
      <c r="I21" s="13">
        <v>29521</v>
      </c>
      <c r="J21" s="12">
        <v>161901</v>
      </c>
      <c r="K21" s="12" t="s">
        <v>147</v>
      </c>
      <c r="L21" s="13">
        <v>40366</v>
      </c>
      <c r="M21" s="36">
        <v>2818000</v>
      </c>
      <c r="N21" s="12" t="s">
        <v>49</v>
      </c>
      <c r="O21" s="12" t="s">
        <v>31</v>
      </c>
      <c r="P21" s="12" t="s">
        <v>148</v>
      </c>
      <c r="Q21" s="12" t="s">
        <v>722</v>
      </c>
      <c r="R21" s="12" t="s">
        <v>723</v>
      </c>
      <c r="S21" s="12" t="s">
        <v>77</v>
      </c>
      <c r="T21" s="13" t="s">
        <v>687</v>
      </c>
      <c r="U21" s="12" t="s">
        <v>35</v>
      </c>
      <c r="V21" s="12">
        <v>6.96</v>
      </c>
      <c r="W21" s="42" t="s">
        <v>924</v>
      </c>
      <c r="X21" s="12"/>
      <c r="Y21" s="12" t="s">
        <v>1147</v>
      </c>
      <c r="Z21" s="12" t="s">
        <v>1148</v>
      </c>
      <c r="AD21" s="41" t="str">
        <f t="shared" si="0"/>
        <v>CO0022</v>
      </c>
      <c r="AE21" s="12">
        <f t="shared" si="1"/>
        <v>161901</v>
      </c>
      <c r="AF21" s="36">
        <f t="shared" si="2"/>
        <v>74187649</v>
      </c>
    </row>
    <row r="22" spans="1:32" ht="15" customHeight="1" x14ac:dyDescent="0.35">
      <c r="A22" s="19">
        <v>18</v>
      </c>
      <c r="B22" s="36">
        <v>1065608204</v>
      </c>
      <c r="C22" s="12" t="s">
        <v>74</v>
      </c>
      <c r="D22" s="12" t="s">
        <v>724</v>
      </c>
      <c r="E22" s="12" t="s">
        <v>27</v>
      </c>
      <c r="F22" s="12" t="s">
        <v>725</v>
      </c>
      <c r="G22" s="12" t="s">
        <v>74</v>
      </c>
      <c r="H22" s="12">
        <v>3152285885</v>
      </c>
      <c r="I22" s="13">
        <v>32468</v>
      </c>
      <c r="J22" s="12">
        <v>1634</v>
      </c>
      <c r="K22" s="12" t="s">
        <v>29</v>
      </c>
      <c r="L22" s="13">
        <v>43529</v>
      </c>
      <c r="M22" s="36">
        <v>1639900</v>
      </c>
      <c r="N22" s="12" t="s">
        <v>75</v>
      </c>
      <c r="O22" s="12" t="s">
        <v>31</v>
      </c>
      <c r="P22" s="12" t="s">
        <v>88</v>
      </c>
      <c r="Q22" s="12" t="s">
        <v>685</v>
      </c>
      <c r="R22" s="12" t="s">
        <v>726</v>
      </c>
      <c r="S22" s="12" t="s">
        <v>77</v>
      </c>
      <c r="T22" s="13" t="s">
        <v>687</v>
      </c>
      <c r="U22" s="12" t="s">
        <v>35</v>
      </c>
      <c r="V22" s="12">
        <v>6.96</v>
      </c>
      <c r="W22" s="42" t="s">
        <v>1055</v>
      </c>
      <c r="X22" s="12"/>
      <c r="Y22" s="12" t="s">
        <v>1150</v>
      </c>
      <c r="Z22" s="12" t="s">
        <v>724</v>
      </c>
      <c r="AD22" s="41" t="str">
        <f t="shared" si="0"/>
        <v>CO0023</v>
      </c>
      <c r="AE22" s="12">
        <f t="shared" si="1"/>
        <v>1634</v>
      </c>
      <c r="AF22" s="36">
        <f t="shared" si="2"/>
        <v>1065608204</v>
      </c>
    </row>
    <row r="23" spans="1:32" ht="15" customHeight="1" x14ac:dyDescent="0.35">
      <c r="A23" s="19">
        <v>19</v>
      </c>
      <c r="B23" s="36">
        <v>1065584800</v>
      </c>
      <c r="C23" s="12" t="s">
        <v>74</v>
      </c>
      <c r="D23" s="12" t="s">
        <v>153</v>
      </c>
      <c r="E23" s="12" t="s">
        <v>27</v>
      </c>
      <c r="F23" s="12" t="s">
        <v>154</v>
      </c>
      <c r="G23" s="12" t="s">
        <v>25</v>
      </c>
      <c r="H23" s="12">
        <v>3046744447</v>
      </c>
      <c r="I23" s="13">
        <v>31962</v>
      </c>
      <c r="J23" s="12">
        <v>1634</v>
      </c>
      <c r="K23" s="12" t="s">
        <v>29</v>
      </c>
      <c r="L23" s="13">
        <v>41655</v>
      </c>
      <c r="M23" s="36">
        <v>2477500</v>
      </c>
      <c r="N23" s="12" t="s">
        <v>49</v>
      </c>
      <c r="O23" s="12" t="s">
        <v>31</v>
      </c>
      <c r="P23" s="12" t="s">
        <v>105</v>
      </c>
      <c r="Q23" s="12" t="s">
        <v>685</v>
      </c>
      <c r="R23" s="12" t="s">
        <v>728</v>
      </c>
      <c r="S23" s="12" t="s">
        <v>33</v>
      </c>
      <c r="T23" s="13" t="s">
        <v>687</v>
      </c>
      <c r="U23" s="12" t="s">
        <v>35</v>
      </c>
      <c r="V23" s="12">
        <v>6.96</v>
      </c>
      <c r="W23" s="42" t="s">
        <v>1055</v>
      </c>
      <c r="X23" s="12"/>
      <c r="Y23" s="12" t="s">
        <v>1154</v>
      </c>
      <c r="Z23" s="12" t="s">
        <v>153</v>
      </c>
      <c r="AD23" s="41" t="str">
        <f t="shared" si="0"/>
        <v>CO0025</v>
      </c>
      <c r="AE23" s="12">
        <f t="shared" si="1"/>
        <v>1634</v>
      </c>
      <c r="AF23" s="36">
        <f t="shared" si="2"/>
        <v>1065584800</v>
      </c>
    </row>
    <row r="24" spans="1:32" s="55" customFormat="1" ht="15" customHeight="1" x14ac:dyDescent="0.35">
      <c r="A24" s="50">
        <v>20</v>
      </c>
      <c r="B24" s="51">
        <v>72238196</v>
      </c>
      <c r="C24" s="52" t="s">
        <v>52</v>
      </c>
      <c r="D24" s="52" t="s">
        <v>155</v>
      </c>
      <c r="E24" s="52" t="s">
        <v>27</v>
      </c>
      <c r="F24" s="52" t="s">
        <v>156</v>
      </c>
      <c r="G24" s="52" t="s">
        <v>52</v>
      </c>
      <c r="H24" s="52">
        <v>3156304315</v>
      </c>
      <c r="I24" s="53">
        <v>28515</v>
      </c>
      <c r="J24" s="57">
        <v>1642</v>
      </c>
      <c r="K24" s="57" t="s">
        <v>1158</v>
      </c>
      <c r="L24" s="53">
        <v>41671</v>
      </c>
      <c r="M24" s="51">
        <v>2216000</v>
      </c>
      <c r="N24" s="52" t="s">
        <v>30</v>
      </c>
      <c r="O24" s="52" t="s">
        <v>31</v>
      </c>
      <c r="P24" s="52" t="s">
        <v>32</v>
      </c>
      <c r="Q24" s="52" t="s">
        <v>685</v>
      </c>
      <c r="R24" s="52" t="s">
        <v>730</v>
      </c>
      <c r="S24" s="52" t="s">
        <v>51</v>
      </c>
      <c r="T24" s="53" t="s">
        <v>687</v>
      </c>
      <c r="U24" s="52" t="s">
        <v>35</v>
      </c>
      <c r="V24" s="52">
        <v>6.96</v>
      </c>
      <c r="W24" s="54" t="s">
        <v>1055</v>
      </c>
      <c r="X24" s="52"/>
      <c r="Y24" s="52" t="s">
        <v>1159</v>
      </c>
      <c r="Z24" s="52" t="s">
        <v>155</v>
      </c>
      <c r="AD24" s="56" t="str">
        <f t="shared" si="0"/>
        <v>CO0026</v>
      </c>
      <c r="AE24" s="52">
        <f t="shared" si="1"/>
        <v>1642</v>
      </c>
      <c r="AF24" s="51">
        <f t="shared" si="2"/>
        <v>72238196</v>
      </c>
    </row>
    <row r="25" spans="1:32" ht="15" customHeight="1" x14ac:dyDescent="0.35">
      <c r="A25" s="19">
        <v>21</v>
      </c>
      <c r="B25" s="36">
        <v>7604762</v>
      </c>
      <c r="C25" s="12" t="s">
        <v>96</v>
      </c>
      <c r="D25" s="12" t="s">
        <v>158</v>
      </c>
      <c r="E25" s="12" t="s">
        <v>27</v>
      </c>
      <c r="F25" s="12" t="s">
        <v>159</v>
      </c>
      <c r="G25" s="12" t="s">
        <v>96</v>
      </c>
      <c r="H25" s="12">
        <v>3156980537</v>
      </c>
      <c r="I25" s="13">
        <v>29302</v>
      </c>
      <c r="J25" s="12">
        <v>1634</v>
      </c>
      <c r="K25" s="12" t="s">
        <v>29</v>
      </c>
      <c r="L25" s="13">
        <v>41671</v>
      </c>
      <c r="M25" s="36">
        <v>2477500</v>
      </c>
      <c r="N25" s="12" t="s">
        <v>30</v>
      </c>
      <c r="O25" s="12" t="s">
        <v>31</v>
      </c>
      <c r="P25" s="12" t="s">
        <v>105</v>
      </c>
      <c r="Q25" s="12" t="s">
        <v>685</v>
      </c>
      <c r="R25" s="12" t="s">
        <v>731</v>
      </c>
      <c r="S25" s="12" t="s">
        <v>77</v>
      </c>
      <c r="T25" s="13" t="s">
        <v>687</v>
      </c>
      <c r="U25" s="12" t="s">
        <v>35</v>
      </c>
      <c r="V25" s="12">
        <v>6.96</v>
      </c>
      <c r="W25" s="42" t="s">
        <v>1055</v>
      </c>
      <c r="X25" s="12"/>
      <c r="Y25" s="12" t="s">
        <v>1163</v>
      </c>
      <c r="Z25" s="12" t="s">
        <v>158</v>
      </c>
      <c r="AD25" s="41" t="str">
        <f t="shared" si="0"/>
        <v>CO0027</v>
      </c>
      <c r="AE25" s="12">
        <f t="shared" si="1"/>
        <v>1634</v>
      </c>
      <c r="AF25" s="36">
        <f t="shared" si="2"/>
        <v>7604762</v>
      </c>
    </row>
    <row r="26" spans="1:32" ht="15" customHeight="1" x14ac:dyDescent="0.35">
      <c r="A26" s="19">
        <v>22</v>
      </c>
      <c r="B26" s="36">
        <v>1129532618</v>
      </c>
      <c r="C26" s="12" t="s">
        <v>52</v>
      </c>
      <c r="D26" s="12" t="s">
        <v>160</v>
      </c>
      <c r="E26" s="12" t="s">
        <v>66</v>
      </c>
      <c r="F26" s="12" t="s">
        <v>161</v>
      </c>
      <c r="G26" s="12" t="s">
        <v>52</v>
      </c>
      <c r="H26" s="12">
        <v>3002280844</v>
      </c>
      <c r="I26" s="13">
        <v>31679</v>
      </c>
      <c r="J26" s="12">
        <v>1692</v>
      </c>
      <c r="K26" s="12" t="s">
        <v>48</v>
      </c>
      <c r="L26" s="13">
        <v>41967</v>
      </c>
      <c r="M26" s="36">
        <v>2500000</v>
      </c>
      <c r="N26" s="12" t="s">
        <v>69</v>
      </c>
      <c r="O26" s="12" t="s">
        <v>119</v>
      </c>
      <c r="P26" s="12" t="s">
        <v>162</v>
      </c>
      <c r="Q26" s="12" t="s">
        <v>685</v>
      </c>
      <c r="R26" s="12" t="s">
        <v>732</v>
      </c>
      <c r="S26" s="12" t="s">
        <v>51</v>
      </c>
      <c r="T26" s="13" t="s">
        <v>687</v>
      </c>
      <c r="U26" s="12" t="s">
        <v>120</v>
      </c>
      <c r="V26" s="12">
        <v>4.3499999999999996</v>
      </c>
      <c r="W26" s="42" t="s">
        <v>924</v>
      </c>
      <c r="X26" s="12"/>
      <c r="Y26" s="12" t="s">
        <v>1166</v>
      </c>
      <c r="Z26" s="12" t="s">
        <v>160</v>
      </c>
      <c r="AD26" s="41" t="str">
        <f t="shared" si="0"/>
        <v>CO0028</v>
      </c>
      <c r="AE26" s="12">
        <f t="shared" si="1"/>
        <v>1692</v>
      </c>
      <c r="AF26" s="36">
        <f t="shared" si="2"/>
        <v>1129532618</v>
      </c>
    </row>
    <row r="27" spans="1:32" ht="15" customHeight="1" x14ac:dyDescent="0.35">
      <c r="A27" s="19">
        <v>23</v>
      </c>
      <c r="B27" s="36">
        <v>1113518389</v>
      </c>
      <c r="C27" s="12" t="s">
        <v>93</v>
      </c>
      <c r="D27" s="12" t="s">
        <v>166</v>
      </c>
      <c r="E27" s="12" t="s">
        <v>66</v>
      </c>
      <c r="F27" s="12" t="s">
        <v>167</v>
      </c>
      <c r="G27" s="12" t="s">
        <v>93</v>
      </c>
      <c r="H27" s="12">
        <v>3113220967</v>
      </c>
      <c r="I27" s="13">
        <v>32434</v>
      </c>
      <c r="J27" s="12">
        <v>1624</v>
      </c>
      <c r="K27" s="12" t="s">
        <v>60</v>
      </c>
      <c r="L27" s="13">
        <v>40375</v>
      </c>
      <c r="M27" s="36">
        <v>2356300</v>
      </c>
      <c r="N27" s="12" t="s">
        <v>168</v>
      </c>
      <c r="O27" s="12" t="s">
        <v>31</v>
      </c>
      <c r="P27" s="12" t="s">
        <v>169</v>
      </c>
      <c r="Q27" s="12" t="s">
        <v>722</v>
      </c>
      <c r="R27" s="12" t="s">
        <v>734</v>
      </c>
      <c r="S27" s="12" t="s">
        <v>64</v>
      </c>
      <c r="T27" s="13" t="s">
        <v>687</v>
      </c>
      <c r="U27" s="12" t="s">
        <v>120</v>
      </c>
      <c r="V27" s="12">
        <v>6.96</v>
      </c>
      <c r="W27" s="42" t="s">
        <v>924</v>
      </c>
      <c r="X27" s="12"/>
      <c r="Y27" s="12" t="s">
        <v>2093</v>
      </c>
      <c r="Z27" s="12" t="s">
        <v>166</v>
      </c>
      <c r="AD27" s="41" t="str">
        <f t="shared" si="0"/>
        <v>CO0030</v>
      </c>
      <c r="AE27" s="12">
        <f t="shared" si="1"/>
        <v>1624</v>
      </c>
      <c r="AF27" s="36">
        <f t="shared" si="2"/>
        <v>1113518389</v>
      </c>
    </row>
    <row r="28" spans="1:32" ht="15" customHeight="1" x14ac:dyDescent="0.35">
      <c r="A28" s="19">
        <v>24</v>
      </c>
      <c r="B28" s="36">
        <v>72199572</v>
      </c>
      <c r="C28" s="12" t="s">
        <v>52</v>
      </c>
      <c r="D28" s="12" t="s">
        <v>173</v>
      </c>
      <c r="E28" s="12" t="s">
        <v>27</v>
      </c>
      <c r="F28" s="12" t="s">
        <v>174</v>
      </c>
      <c r="G28" s="12" t="s">
        <v>52</v>
      </c>
      <c r="H28" s="12">
        <v>3726100</v>
      </c>
      <c r="I28" s="13">
        <v>26925</v>
      </c>
      <c r="J28" s="12">
        <v>1693</v>
      </c>
      <c r="K28" s="12" t="s">
        <v>175</v>
      </c>
      <c r="L28" s="13">
        <v>41030</v>
      </c>
      <c r="M28" s="36">
        <v>1392300</v>
      </c>
      <c r="N28" s="12" t="s">
        <v>30</v>
      </c>
      <c r="O28" s="12" t="s">
        <v>31</v>
      </c>
      <c r="P28" s="12" t="s">
        <v>176</v>
      </c>
      <c r="Q28" s="12" t="s">
        <v>685</v>
      </c>
      <c r="R28" s="12" t="s">
        <v>737</v>
      </c>
      <c r="S28" s="12" t="s">
        <v>51</v>
      </c>
      <c r="T28" s="13" t="s">
        <v>687</v>
      </c>
      <c r="U28" s="12" t="s">
        <v>120</v>
      </c>
      <c r="V28" s="12">
        <v>6.96</v>
      </c>
      <c r="W28" s="42" t="s">
        <v>924</v>
      </c>
      <c r="X28" s="12"/>
      <c r="Y28" s="12" t="s">
        <v>1168</v>
      </c>
      <c r="Z28" s="12" t="s">
        <v>173</v>
      </c>
      <c r="AD28" s="41" t="str">
        <f t="shared" si="0"/>
        <v>CO0032</v>
      </c>
      <c r="AE28" s="12">
        <f t="shared" si="1"/>
        <v>1693</v>
      </c>
      <c r="AF28" s="36">
        <f t="shared" si="2"/>
        <v>72199572</v>
      </c>
    </row>
    <row r="29" spans="1:32" ht="15" customHeight="1" x14ac:dyDescent="0.35">
      <c r="A29" s="19">
        <v>25</v>
      </c>
      <c r="B29" s="36">
        <v>1112225157</v>
      </c>
      <c r="C29" s="12" t="s">
        <v>529</v>
      </c>
      <c r="D29" s="12" t="s">
        <v>2094</v>
      </c>
      <c r="E29" s="12" t="s">
        <v>27</v>
      </c>
      <c r="F29" s="12" t="s">
        <v>2095</v>
      </c>
      <c r="G29" s="12" t="s">
        <v>529</v>
      </c>
      <c r="H29" s="12">
        <v>3188196001</v>
      </c>
      <c r="I29" s="13">
        <v>33504</v>
      </c>
      <c r="J29" s="12">
        <v>1624</v>
      </c>
      <c r="K29" s="12" t="s">
        <v>60</v>
      </c>
      <c r="L29" s="13">
        <v>44013</v>
      </c>
      <c r="M29" s="36">
        <v>1200000</v>
      </c>
      <c r="N29" s="12" t="s">
        <v>168</v>
      </c>
      <c r="O29" s="12" t="s">
        <v>31</v>
      </c>
      <c r="P29" s="12" t="s">
        <v>63</v>
      </c>
      <c r="Q29" s="12" t="s">
        <v>685</v>
      </c>
      <c r="R29" s="12" t="s">
        <v>2096</v>
      </c>
      <c r="S29" s="12" t="s">
        <v>64</v>
      </c>
      <c r="T29" s="13" t="s">
        <v>687</v>
      </c>
      <c r="U29" s="12" t="s">
        <v>35</v>
      </c>
      <c r="V29" s="12">
        <v>6.96</v>
      </c>
      <c r="W29" s="42" t="s">
        <v>924</v>
      </c>
      <c r="X29" s="12"/>
      <c r="Y29" s="12" t="s">
        <v>2097</v>
      </c>
      <c r="Z29" s="12" t="s">
        <v>2094</v>
      </c>
      <c r="AD29" s="41" t="str">
        <f t="shared" si="0"/>
        <v>CO0246</v>
      </c>
      <c r="AE29" s="12">
        <f t="shared" si="1"/>
        <v>1624</v>
      </c>
      <c r="AF29" s="36">
        <f t="shared" si="2"/>
        <v>1112225157</v>
      </c>
    </row>
    <row r="30" spans="1:32" ht="15" customHeight="1" x14ac:dyDescent="0.35">
      <c r="A30" s="19">
        <v>26</v>
      </c>
      <c r="B30" s="36">
        <v>1065811707</v>
      </c>
      <c r="C30" s="12" t="s">
        <v>74</v>
      </c>
      <c r="D30" s="12" t="s">
        <v>742</v>
      </c>
      <c r="E30" s="12" t="s">
        <v>27</v>
      </c>
      <c r="F30" s="12" t="s">
        <v>743</v>
      </c>
      <c r="G30" s="12" t="s">
        <v>114</v>
      </c>
      <c r="H30" s="12">
        <v>3144724649</v>
      </c>
      <c r="I30" s="13">
        <v>34601</v>
      </c>
      <c r="J30" s="12">
        <v>1634</v>
      </c>
      <c r="K30" s="12" t="s">
        <v>29</v>
      </c>
      <c r="L30" s="13">
        <v>43620</v>
      </c>
      <c r="M30" s="36">
        <v>1639900</v>
      </c>
      <c r="N30" s="12" t="s">
        <v>61</v>
      </c>
      <c r="O30" s="12" t="s">
        <v>31</v>
      </c>
      <c r="P30" s="12" t="s">
        <v>88</v>
      </c>
      <c r="Q30" s="12" t="s">
        <v>685</v>
      </c>
      <c r="R30" s="12" t="s">
        <v>744</v>
      </c>
      <c r="S30" s="12" t="s">
        <v>77</v>
      </c>
      <c r="T30" s="13" t="s">
        <v>687</v>
      </c>
      <c r="U30" s="12" t="s">
        <v>35</v>
      </c>
      <c r="V30" s="12">
        <v>6.96</v>
      </c>
      <c r="W30" s="42" t="s">
        <v>1055</v>
      </c>
      <c r="X30" s="12"/>
      <c r="Y30" s="12" t="s">
        <v>1180</v>
      </c>
      <c r="Z30" s="12" t="s">
        <v>742</v>
      </c>
      <c r="AD30" s="41" t="str">
        <f t="shared" si="0"/>
        <v>CO0036</v>
      </c>
      <c r="AE30" s="12">
        <f t="shared" si="1"/>
        <v>1634</v>
      </c>
      <c r="AF30" s="36">
        <f t="shared" si="2"/>
        <v>1065811707</v>
      </c>
    </row>
    <row r="31" spans="1:32" ht="15" customHeight="1" x14ac:dyDescent="0.35">
      <c r="A31" s="19">
        <v>27</v>
      </c>
      <c r="B31" s="36">
        <v>1065583005</v>
      </c>
      <c r="C31" s="12" t="s">
        <v>74</v>
      </c>
      <c r="D31" s="12" t="s">
        <v>745</v>
      </c>
      <c r="E31" s="12" t="s">
        <v>27</v>
      </c>
      <c r="F31" s="12" t="s">
        <v>2098</v>
      </c>
      <c r="G31" s="12" t="s">
        <v>74</v>
      </c>
      <c r="H31" s="12">
        <v>3153742007</v>
      </c>
      <c r="I31" s="13">
        <v>31901</v>
      </c>
      <c r="J31" s="12">
        <v>1634</v>
      </c>
      <c r="K31" s="12" t="s">
        <v>29</v>
      </c>
      <c r="L31" s="13">
        <v>43724</v>
      </c>
      <c r="M31" s="36">
        <v>1557200</v>
      </c>
      <c r="N31" s="12" t="s">
        <v>30</v>
      </c>
      <c r="O31" s="12" t="s">
        <v>62</v>
      </c>
      <c r="P31" s="12" t="s">
        <v>88</v>
      </c>
      <c r="Q31" s="12" t="s">
        <v>685</v>
      </c>
      <c r="R31" s="12" t="s">
        <v>2099</v>
      </c>
      <c r="S31" s="12" t="s">
        <v>77</v>
      </c>
      <c r="T31" s="13" t="s">
        <v>687</v>
      </c>
      <c r="U31" s="12" t="s">
        <v>35</v>
      </c>
      <c r="V31" s="12">
        <v>6.96</v>
      </c>
      <c r="W31" s="42" t="s">
        <v>1055</v>
      </c>
      <c r="X31" s="12"/>
      <c r="Y31" s="12" t="s">
        <v>1184</v>
      </c>
      <c r="Z31" s="12" t="s">
        <v>745</v>
      </c>
      <c r="AD31" s="41" t="str">
        <f t="shared" si="0"/>
        <v>CO0037</v>
      </c>
      <c r="AE31" s="12">
        <f t="shared" si="1"/>
        <v>1634</v>
      </c>
      <c r="AF31" s="36">
        <f t="shared" si="2"/>
        <v>1065583005</v>
      </c>
    </row>
    <row r="32" spans="1:32" s="55" customFormat="1" ht="15" customHeight="1" x14ac:dyDescent="0.35">
      <c r="A32" s="50">
        <v>28</v>
      </c>
      <c r="B32" s="51">
        <v>1065565202</v>
      </c>
      <c r="C32" s="52" t="s">
        <v>74</v>
      </c>
      <c r="D32" s="52" t="s">
        <v>1191</v>
      </c>
      <c r="E32" s="52" t="s">
        <v>27</v>
      </c>
      <c r="F32" s="52" t="s">
        <v>2100</v>
      </c>
      <c r="G32" s="52" t="s">
        <v>74</v>
      </c>
      <c r="H32" s="52">
        <v>3017896257</v>
      </c>
      <c r="I32" s="53">
        <v>31357</v>
      </c>
      <c r="J32" s="52">
        <v>1612</v>
      </c>
      <c r="K32" s="52" t="s">
        <v>2101</v>
      </c>
      <c r="L32" s="53">
        <v>43862</v>
      </c>
      <c r="M32" s="51">
        <v>988000</v>
      </c>
      <c r="N32" s="52" t="s">
        <v>30</v>
      </c>
      <c r="O32" s="52" t="s">
        <v>100</v>
      </c>
      <c r="P32" s="52" t="s">
        <v>88</v>
      </c>
      <c r="Q32" s="52" t="s">
        <v>685</v>
      </c>
      <c r="R32" s="52" t="s">
        <v>1194</v>
      </c>
      <c r="S32" s="52" t="s">
        <v>77</v>
      </c>
      <c r="T32" s="53" t="s">
        <v>687</v>
      </c>
      <c r="U32" s="52" t="s">
        <v>78</v>
      </c>
      <c r="V32" s="52">
        <v>6.96</v>
      </c>
      <c r="W32" s="54" t="s">
        <v>924</v>
      </c>
      <c r="X32" s="52"/>
      <c r="Y32" s="52" t="s">
        <v>1195</v>
      </c>
      <c r="Z32" s="52" t="s">
        <v>1191</v>
      </c>
      <c r="AD32" s="56" t="str">
        <f t="shared" si="0"/>
        <v>CO0234</v>
      </c>
      <c r="AE32" s="52">
        <f t="shared" si="1"/>
        <v>1612</v>
      </c>
      <c r="AF32" s="51">
        <f t="shared" si="2"/>
        <v>1065565202</v>
      </c>
    </row>
    <row r="33" spans="1:32" ht="15" customHeight="1" x14ac:dyDescent="0.35">
      <c r="A33" s="19">
        <v>29</v>
      </c>
      <c r="B33" s="36">
        <v>77163270</v>
      </c>
      <c r="C33" s="12" t="s">
        <v>185</v>
      </c>
      <c r="D33" s="12" t="s">
        <v>186</v>
      </c>
      <c r="E33" s="12" t="s">
        <v>27</v>
      </c>
      <c r="F33" s="12" t="s">
        <v>187</v>
      </c>
      <c r="G33" s="12" t="s">
        <v>74</v>
      </c>
      <c r="H33" s="12">
        <v>3175942217</v>
      </c>
      <c r="I33" s="13">
        <v>29632</v>
      </c>
      <c r="J33" s="12">
        <v>1634</v>
      </c>
      <c r="K33" s="12" t="s">
        <v>29</v>
      </c>
      <c r="L33" s="13">
        <v>41671</v>
      </c>
      <c r="M33" s="36">
        <v>2477500</v>
      </c>
      <c r="N33" s="12" t="s">
        <v>30</v>
      </c>
      <c r="O33" s="12" t="s">
        <v>31</v>
      </c>
      <c r="P33" s="12" t="s">
        <v>105</v>
      </c>
      <c r="Q33" s="12" t="s">
        <v>685</v>
      </c>
      <c r="R33" s="12" t="s">
        <v>747</v>
      </c>
      <c r="S33" s="12" t="s">
        <v>77</v>
      </c>
      <c r="T33" s="13" t="s">
        <v>687</v>
      </c>
      <c r="U33" s="12" t="s">
        <v>35</v>
      </c>
      <c r="V33" s="12">
        <v>6.96</v>
      </c>
      <c r="W33" s="42" t="s">
        <v>1055</v>
      </c>
      <c r="X33" s="12"/>
      <c r="Y33" s="12" t="s">
        <v>1199</v>
      </c>
      <c r="Z33" s="12" t="s">
        <v>186</v>
      </c>
      <c r="AD33" s="41" t="str">
        <f t="shared" si="0"/>
        <v>CO0038</v>
      </c>
      <c r="AE33" s="12">
        <f t="shared" si="1"/>
        <v>1634</v>
      </c>
      <c r="AF33" s="36">
        <f t="shared" si="2"/>
        <v>77163270</v>
      </c>
    </row>
    <row r="34" spans="1:32" s="39" customFormat="1" ht="15" customHeight="1" x14ac:dyDescent="0.35">
      <c r="A34" s="19">
        <v>30</v>
      </c>
      <c r="B34" s="38">
        <v>1064117754</v>
      </c>
      <c r="C34" s="12" t="s">
        <v>114</v>
      </c>
      <c r="D34" s="12" t="s">
        <v>752</v>
      </c>
      <c r="E34" s="12" t="s">
        <v>27</v>
      </c>
      <c r="F34" s="12" t="s">
        <v>2102</v>
      </c>
      <c r="G34" s="12" t="s">
        <v>114</v>
      </c>
      <c r="H34" s="12">
        <v>3147968825</v>
      </c>
      <c r="I34" s="13">
        <v>35091</v>
      </c>
      <c r="J34" s="12">
        <v>1634</v>
      </c>
      <c r="K34" s="12" t="s">
        <v>29</v>
      </c>
      <c r="L34" s="13">
        <v>43750</v>
      </c>
      <c r="M34" s="36">
        <v>877803</v>
      </c>
      <c r="N34" s="12" t="s">
        <v>1330</v>
      </c>
      <c r="O34" s="12" t="s">
        <v>41</v>
      </c>
      <c r="P34" s="12" t="s">
        <v>42</v>
      </c>
      <c r="Q34" s="12" t="s">
        <v>685</v>
      </c>
      <c r="R34" s="12" t="s">
        <v>754</v>
      </c>
      <c r="S34" s="12" t="s">
        <v>43</v>
      </c>
      <c r="T34" s="13">
        <v>44150</v>
      </c>
      <c r="U34" s="12" t="s">
        <v>755</v>
      </c>
      <c r="V34" s="28">
        <v>0</v>
      </c>
      <c r="W34" s="42" t="s">
        <v>924</v>
      </c>
      <c r="X34" s="28">
        <v>367</v>
      </c>
      <c r="Y34" s="12" t="s">
        <v>2103</v>
      </c>
      <c r="Z34" s="12" t="s">
        <v>752</v>
      </c>
      <c r="AD34" s="41" t="str">
        <f t="shared" si="0"/>
        <v>CO0040</v>
      </c>
      <c r="AE34" s="12">
        <f t="shared" si="1"/>
        <v>1634</v>
      </c>
      <c r="AF34" s="36">
        <f t="shared" si="2"/>
        <v>1064117754</v>
      </c>
    </row>
    <row r="35" spans="1:32" ht="15" customHeight="1" x14ac:dyDescent="0.35">
      <c r="A35" s="19">
        <v>31</v>
      </c>
      <c r="B35" s="36">
        <v>1065571674</v>
      </c>
      <c r="C35" s="12" t="s">
        <v>74</v>
      </c>
      <c r="D35" s="12" t="s">
        <v>190</v>
      </c>
      <c r="E35" s="12" t="s">
        <v>27</v>
      </c>
      <c r="F35" s="12" t="s">
        <v>191</v>
      </c>
      <c r="G35" s="12" t="s">
        <v>74</v>
      </c>
      <c r="H35" s="12">
        <v>3167462229</v>
      </c>
      <c r="I35" s="13">
        <v>31598</v>
      </c>
      <c r="J35" s="12">
        <v>1634</v>
      </c>
      <c r="K35" s="12" t="s">
        <v>29</v>
      </c>
      <c r="L35" s="13">
        <v>41671</v>
      </c>
      <c r="M35" s="36">
        <v>2477500</v>
      </c>
      <c r="N35" s="12" t="s">
        <v>30</v>
      </c>
      <c r="O35" s="12" t="s">
        <v>62</v>
      </c>
      <c r="P35" s="12" t="s">
        <v>105</v>
      </c>
      <c r="Q35" s="12" t="s">
        <v>685</v>
      </c>
      <c r="R35" s="12" t="s">
        <v>756</v>
      </c>
      <c r="S35" s="12" t="s">
        <v>77</v>
      </c>
      <c r="T35" s="13" t="s">
        <v>687</v>
      </c>
      <c r="U35" s="12" t="s">
        <v>35</v>
      </c>
      <c r="V35" s="12">
        <v>6.96</v>
      </c>
      <c r="W35" s="42" t="s">
        <v>1055</v>
      </c>
      <c r="X35" s="12"/>
      <c r="Y35" s="12" t="s">
        <v>1214</v>
      </c>
      <c r="Z35" s="12" t="s">
        <v>190</v>
      </c>
      <c r="AD35" s="41" t="str">
        <f t="shared" si="0"/>
        <v>CO0041</v>
      </c>
      <c r="AE35" s="12">
        <f t="shared" si="1"/>
        <v>1634</v>
      </c>
      <c r="AF35" s="36">
        <f t="shared" si="2"/>
        <v>1065571674</v>
      </c>
    </row>
    <row r="36" spans="1:32" ht="15" customHeight="1" x14ac:dyDescent="0.35">
      <c r="A36" s="19">
        <v>32</v>
      </c>
      <c r="B36" s="36">
        <v>1064109238</v>
      </c>
      <c r="C36" s="12" t="s">
        <v>114</v>
      </c>
      <c r="D36" s="12" t="s">
        <v>192</v>
      </c>
      <c r="E36" s="12" t="s">
        <v>27</v>
      </c>
      <c r="F36" s="12" t="s">
        <v>193</v>
      </c>
      <c r="G36" s="12" t="s">
        <v>114</v>
      </c>
      <c r="H36" s="12">
        <v>3137463019</v>
      </c>
      <c r="I36" s="13">
        <v>32073</v>
      </c>
      <c r="J36" s="12">
        <v>1634</v>
      </c>
      <c r="K36" s="12" t="s">
        <v>29</v>
      </c>
      <c r="L36" s="13">
        <v>40756</v>
      </c>
      <c r="M36" s="36">
        <v>1905400</v>
      </c>
      <c r="N36" s="12" t="s">
        <v>30</v>
      </c>
      <c r="O36" s="12" t="s">
        <v>31</v>
      </c>
      <c r="P36" s="12" t="s">
        <v>125</v>
      </c>
      <c r="Q36" s="12" t="s">
        <v>685</v>
      </c>
      <c r="R36" s="12" t="s">
        <v>757</v>
      </c>
      <c r="S36" s="12" t="s">
        <v>77</v>
      </c>
      <c r="T36" s="13" t="s">
        <v>687</v>
      </c>
      <c r="U36" s="12" t="s">
        <v>120</v>
      </c>
      <c r="V36" s="12">
        <v>6.96</v>
      </c>
      <c r="W36" s="42" t="s">
        <v>1055</v>
      </c>
      <c r="X36" s="12"/>
      <c r="Y36" s="12" t="s">
        <v>1217</v>
      </c>
      <c r="Z36" s="12" t="s">
        <v>192</v>
      </c>
      <c r="AD36" s="41" t="str">
        <f t="shared" si="0"/>
        <v>CO0042</v>
      </c>
      <c r="AE36" s="12">
        <f t="shared" si="1"/>
        <v>1634</v>
      </c>
      <c r="AF36" s="36">
        <f t="shared" si="2"/>
        <v>1064109238</v>
      </c>
    </row>
    <row r="37" spans="1:32" ht="15" customHeight="1" x14ac:dyDescent="0.35">
      <c r="A37" s="19">
        <v>33</v>
      </c>
      <c r="B37" s="36">
        <v>1083566008</v>
      </c>
      <c r="C37" s="12">
        <v>0</v>
      </c>
      <c r="D37" s="12" t="s">
        <v>758</v>
      </c>
      <c r="E37" s="12" t="s">
        <v>27</v>
      </c>
      <c r="F37" s="12" t="s">
        <v>2104</v>
      </c>
      <c r="G37" s="12" t="s">
        <v>2105</v>
      </c>
      <c r="H37" s="12">
        <v>3013463254</v>
      </c>
      <c r="I37" s="13">
        <v>33554</v>
      </c>
      <c r="J37" s="12">
        <v>1634</v>
      </c>
      <c r="K37" s="12" t="s">
        <v>29</v>
      </c>
      <c r="L37" s="13">
        <v>43846</v>
      </c>
      <c r="M37" s="36">
        <v>877803</v>
      </c>
      <c r="N37" s="12" t="s">
        <v>641</v>
      </c>
      <c r="O37" s="12" t="s">
        <v>41</v>
      </c>
      <c r="P37" s="12" t="s">
        <v>42</v>
      </c>
      <c r="Q37" s="12" t="s">
        <v>685</v>
      </c>
      <c r="R37" s="12" t="s">
        <v>2106</v>
      </c>
      <c r="S37" s="12" t="s">
        <v>43</v>
      </c>
      <c r="T37" s="13">
        <v>44239</v>
      </c>
      <c r="U37" s="12" t="s">
        <v>755</v>
      </c>
      <c r="V37" s="12">
        <v>0</v>
      </c>
      <c r="W37" s="42" t="s">
        <v>924</v>
      </c>
      <c r="X37" s="12">
        <v>273</v>
      </c>
      <c r="Y37" s="12" t="s">
        <v>2107</v>
      </c>
      <c r="Z37" s="12" t="s">
        <v>758</v>
      </c>
      <c r="AD37" s="41" t="str">
        <f t="shared" si="0"/>
        <v>CO0229</v>
      </c>
      <c r="AE37" s="12">
        <f t="shared" si="1"/>
        <v>1634</v>
      </c>
      <c r="AF37" s="36">
        <f t="shared" si="2"/>
        <v>1083566008</v>
      </c>
    </row>
    <row r="38" spans="1:32" ht="15" customHeight="1" x14ac:dyDescent="0.35">
      <c r="A38" s="19">
        <v>34</v>
      </c>
      <c r="B38" s="36">
        <v>9694234</v>
      </c>
      <c r="C38" s="12" t="s">
        <v>194</v>
      </c>
      <c r="D38" s="12" t="s">
        <v>195</v>
      </c>
      <c r="E38" s="12" t="s">
        <v>27</v>
      </c>
      <c r="F38" s="12" t="s">
        <v>196</v>
      </c>
      <c r="G38" s="12" t="s">
        <v>52</v>
      </c>
      <c r="H38" s="12">
        <v>3205685789</v>
      </c>
      <c r="I38" s="13">
        <v>30801</v>
      </c>
      <c r="J38" s="12">
        <v>167001</v>
      </c>
      <c r="K38" s="12" t="s">
        <v>197</v>
      </c>
      <c r="L38" s="13">
        <v>39727</v>
      </c>
      <c r="M38" s="36">
        <v>10120500</v>
      </c>
      <c r="N38" s="12" t="s">
        <v>69</v>
      </c>
      <c r="O38" s="12" t="s">
        <v>31</v>
      </c>
      <c r="P38" s="12" t="s">
        <v>198</v>
      </c>
      <c r="Q38" s="12" t="s">
        <v>685</v>
      </c>
      <c r="R38" s="12" t="s">
        <v>760</v>
      </c>
      <c r="S38" s="12" t="s">
        <v>51</v>
      </c>
      <c r="T38" s="13" t="s">
        <v>687</v>
      </c>
      <c r="U38" s="12" t="s">
        <v>35</v>
      </c>
      <c r="V38" s="12">
        <v>6.96</v>
      </c>
      <c r="W38" s="42" t="s">
        <v>924</v>
      </c>
      <c r="X38" s="12"/>
      <c r="Y38" s="12" t="s">
        <v>1225</v>
      </c>
      <c r="Z38" s="12" t="s">
        <v>195</v>
      </c>
      <c r="AD38" s="41" t="str">
        <f t="shared" si="0"/>
        <v>CO0043</v>
      </c>
      <c r="AE38" s="12">
        <f t="shared" si="1"/>
        <v>167001</v>
      </c>
      <c r="AF38" s="36">
        <f t="shared" si="2"/>
        <v>9694234</v>
      </c>
    </row>
    <row r="39" spans="1:32" ht="15" customHeight="1" x14ac:dyDescent="0.35">
      <c r="A39" s="19">
        <v>35</v>
      </c>
      <c r="B39" s="36">
        <v>1048281270</v>
      </c>
      <c r="C39" s="12" t="s">
        <v>44</v>
      </c>
      <c r="D39" s="12" t="s">
        <v>201</v>
      </c>
      <c r="E39" s="12" t="s">
        <v>27</v>
      </c>
      <c r="F39" s="12" t="s">
        <v>762</v>
      </c>
      <c r="G39" s="12" t="s">
        <v>47</v>
      </c>
      <c r="H39" s="12">
        <v>3003679090</v>
      </c>
      <c r="I39" s="13">
        <v>33061</v>
      </c>
      <c r="J39" s="12">
        <v>1640</v>
      </c>
      <c r="K39" s="12" t="s">
        <v>1066</v>
      </c>
      <c r="L39" s="13">
        <v>42248</v>
      </c>
      <c r="M39" s="36">
        <v>1116200</v>
      </c>
      <c r="N39" s="12" t="s">
        <v>30</v>
      </c>
      <c r="O39" s="12" t="s">
        <v>31</v>
      </c>
      <c r="P39" s="12" t="s">
        <v>204</v>
      </c>
      <c r="Q39" s="12" t="s">
        <v>685</v>
      </c>
      <c r="R39" s="12" t="s">
        <v>763</v>
      </c>
      <c r="S39" s="12" t="s">
        <v>51</v>
      </c>
      <c r="T39" s="13" t="s">
        <v>687</v>
      </c>
      <c r="U39" s="12" t="s">
        <v>120</v>
      </c>
      <c r="V39" s="12">
        <v>6.96</v>
      </c>
      <c r="W39" s="42" t="s">
        <v>924</v>
      </c>
      <c r="X39" s="12"/>
      <c r="Y39" s="12" t="s">
        <v>1249</v>
      </c>
      <c r="Z39" s="12" t="s">
        <v>201</v>
      </c>
      <c r="AD39" s="41" t="str">
        <f t="shared" si="0"/>
        <v>CO0045</v>
      </c>
      <c r="AE39" s="12">
        <f t="shared" si="1"/>
        <v>1640</v>
      </c>
      <c r="AF39" s="36">
        <f t="shared" si="2"/>
        <v>1048281270</v>
      </c>
    </row>
    <row r="40" spans="1:32" ht="15" customHeight="1" x14ac:dyDescent="0.35">
      <c r="A40" s="19">
        <v>36</v>
      </c>
      <c r="B40" s="36">
        <v>73549174</v>
      </c>
      <c r="C40" s="12" t="s">
        <v>765</v>
      </c>
      <c r="D40" s="12" t="s">
        <v>208</v>
      </c>
      <c r="E40" s="12" t="s">
        <v>27</v>
      </c>
      <c r="F40" s="12" t="s">
        <v>209</v>
      </c>
      <c r="G40" s="12" t="s">
        <v>96</v>
      </c>
      <c r="H40" s="12">
        <v>3145807800</v>
      </c>
      <c r="I40" s="13">
        <v>25890</v>
      </c>
      <c r="J40" s="12">
        <v>1634</v>
      </c>
      <c r="K40" s="12" t="s">
        <v>29</v>
      </c>
      <c r="L40" s="13">
        <v>41671</v>
      </c>
      <c r="M40" s="36">
        <v>2324800</v>
      </c>
      <c r="N40" s="12" t="s">
        <v>30</v>
      </c>
      <c r="O40" s="12" t="s">
        <v>31</v>
      </c>
      <c r="P40" s="12" t="s">
        <v>32</v>
      </c>
      <c r="Q40" s="12" t="s">
        <v>685</v>
      </c>
      <c r="R40" s="12" t="s">
        <v>766</v>
      </c>
      <c r="S40" s="12" t="s">
        <v>77</v>
      </c>
      <c r="T40" s="13" t="s">
        <v>687</v>
      </c>
      <c r="U40" s="12" t="s">
        <v>35</v>
      </c>
      <c r="V40" s="12">
        <v>6.96</v>
      </c>
      <c r="W40" s="42" t="s">
        <v>1055</v>
      </c>
      <c r="X40" s="12"/>
      <c r="Y40" s="12" t="s">
        <v>1266</v>
      </c>
      <c r="Z40" s="12" t="s">
        <v>208</v>
      </c>
      <c r="AD40" s="41" t="str">
        <f t="shared" si="0"/>
        <v>CO0047</v>
      </c>
      <c r="AE40" s="12">
        <f t="shared" si="1"/>
        <v>1634</v>
      </c>
      <c r="AF40" s="36">
        <f t="shared" si="2"/>
        <v>73549174</v>
      </c>
    </row>
    <row r="41" spans="1:32" ht="15" customHeight="1" x14ac:dyDescent="0.35">
      <c r="A41" s="19">
        <v>37</v>
      </c>
      <c r="B41" s="36">
        <v>12523280</v>
      </c>
      <c r="C41" s="12" t="s">
        <v>114</v>
      </c>
      <c r="D41" s="12" t="s">
        <v>210</v>
      </c>
      <c r="E41" s="12" t="s">
        <v>27</v>
      </c>
      <c r="F41" s="12" t="s">
        <v>211</v>
      </c>
      <c r="G41" s="12" t="s">
        <v>114</v>
      </c>
      <c r="H41" s="12">
        <v>3168757412</v>
      </c>
      <c r="I41" s="13">
        <v>28008</v>
      </c>
      <c r="J41" s="12">
        <v>1634</v>
      </c>
      <c r="K41" s="12" t="s">
        <v>29</v>
      </c>
      <c r="L41" s="13">
        <v>39146</v>
      </c>
      <c r="M41" s="36">
        <v>5231500</v>
      </c>
      <c r="N41" s="12" t="s">
        <v>30</v>
      </c>
      <c r="O41" s="12" t="s">
        <v>62</v>
      </c>
      <c r="P41" s="12" t="s">
        <v>82</v>
      </c>
      <c r="Q41" s="12" t="s">
        <v>685</v>
      </c>
      <c r="R41" s="12" t="s">
        <v>767</v>
      </c>
      <c r="S41" s="12" t="s">
        <v>77</v>
      </c>
      <c r="T41" s="13" t="s">
        <v>687</v>
      </c>
      <c r="U41" s="12" t="s">
        <v>120</v>
      </c>
      <c r="V41" s="12">
        <v>6.96</v>
      </c>
      <c r="W41" s="42" t="s">
        <v>924</v>
      </c>
      <c r="X41" s="12"/>
      <c r="Y41" s="12" t="s">
        <v>1269</v>
      </c>
      <c r="Z41" s="12" t="s">
        <v>210</v>
      </c>
      <c r="AD41" s="41" t="str">
        <f t="shared" si="0"/>
        <v>CO0048</v>
      </c>
      <c r="AE41" s="12">
        <f t="shared" si="1"/>
        <v>1634</v>
      </c>
      <c r="AF41" s="36">
        <f t="shared" si="2"/>
        <v>12523280</v>
      </c>
    </row>
    <row r="42" spans="1:32" ht="15" customHeight="1" x14ac:dyDescent="0.35">
      <c r="A42" s="19">
        <v>38</v>
      </c>
      <c r="B42" s="36">
        <v>19600860</v>
      </c>
      <c r="C42" s="12" t="s">
        <v>149</v>
      </c>
      <c r="D42" s="12" t="s">
        <v>215</v>
      </c>
      <c r="E42" s="12" t="s">
        <v>27</v>
      </c>
      <c r="F42" s="12" t="s">
        <v>216</v>
      </c>
      <c r="G42" s="12" t="s">
        <v>149</v>
      </c>
      <c r="H42" s="12">
        <v>3157230297</v>
      </c>
      <c r="I42" s="13">
        <v>29934</v>
      </c>
      <c r="J42" s="12">
        <v>1634</v>
      </c>
      <c r="K42" s="12" t="s">
        <v>29</v>
      </c>
      <c r="L42" s="13">
        <v>41671</v>
      </c>
      <c r="M42" s="36">
        <v>2324800</v>
      </c>
      <c r="N42" s="12" t="s">
        <v>30</v>
      </c>
      <c r="O42" s="12" t="s">
        <v>119</v>
      </c>
      <c r="P42" s="12" t="s">
        <v>32</v>
      </c>
      <c r="Q42" s="12" t="s">
        <v>685</v>
      </c>
      <c r="R42" s="12" t="s">
        <v>769</v>
      </c>
      <c r="S42" s="12" t="s">
        <v>51</v>
      </c>
      <c r="T42" s="13" t="s">
        <v>687</v>
      </c>
      <c r="U42" s="12" t="s">
        <v>35</v>
      </c>
      <c r="V42" s="12">
        <v>6.96</v>
      </c>
      <c r="W42" s="42" t="s">
        <v>1055</v>
      </c>
      <c r="X42" s="12"/>
      <c r="Y42" s="12" t="s">
        <v>1277</v>
      </c>
      <c r="Z42" s="12" t="s">
        <v>215</v>
      </c>
      <c r="AD42" s="41" t="str">
        <f t="shared" si="0"/>
        <v>CO0050</v>
      </c>
      <c r="AE42" s="12">
        <f t="shared" si="1"/>
        <v>1634</v>
      </c>
      <c r="AF42" s="36">
        <f t="shared" si="2"/>
        <v>19600860</v>
      </c>
    </row>
    <row r="43" spans="1:32" ht="15" customHeight="1" x14ac:dyDescent="0.35">
      <c r="A43" s="19">
        <v>39</v>
      </c>
      <c r="B43" s="36">
        <v>15186483</v>
      </c>
      <c r="C43" s="12" t="s">
        <v>25</v>
      </c>
      <c r="D43" s="12" t="s">
        <v>217</v>
      </c>
      <c r="E43" s="12" t="s">
        <v>27</v>
      </c>
      <c r="F43" s="12" t="s">
        <v>218</v>
      </c>
      <c r="G43" s="12" t="s">
        <v>25</v>
      </c>
      <c r="H43" s="12">
        <v>3182366603</v>
      </c>
      <c r="I43" s="13">
        <v>31057</v>
      </c>
      <c r="J43" s="12">
        <v>1634</v>
      </c>
      <c r="K43" s="12" t="s">
        <v>29</v>
      </c>
      <c r="L43" s="13">
        <v>42728</v>
      </c>
      <c r="M43" s="36">
        <v>2324800</v>
      </c>
      <c r="N43" s="12" t="s">
        <v>61</v>
      </c>
      <c r="O43" s="12" t="s">
        <v>100</v>
      </c>
      <c r="P43" s="12" t="s">
        <v>32</v>
      </c>
      <c r="Q43" s="12" t="s">
        <v>685</v>
      </c>
      <c r="R43" s="12" t="s">
        <v>770</v>
      </c>
      <c r="S43" s="12" t="s">
        <v>77</v>
      </c>
      <c r="T43" s="13" t="s">
        <v>687</v>
      </c>
      <c r="U43" s="12" t="s">
        <v>35</v>
      </c>
      <c r="V43" s="12">
        <v>6.96</v>
      </c>
      <c r="W43" s="42" t="s">
        <v>1055</v>
      </c>
      <c r="X43" s="12"/>
      <c r="Y43" s="12" t="s">
        <v>1280</v>
      </c>
      <c r="Z43" s="12" t="s">
        <v>217</v>
      </c>
      <c r="AD43" s="41" t="str">
        <f t="shared" si="0"/>
        <v>CO0051</v>
      </c>
      <c r="AE43" s="12">
        <f t="shared" si="1"/>
        <v>1634</v>
      </c>
      <c r="AF43" s="36">
        <f t="shared" si="2"/>
        <v>15186483</v>
      </c>
    </row>
    <row r="44" spans="1:32" ht="15" customHeight="1" x14ac:dyDescent="0.35">
      <c r="A44" s="19">
        <v>40</v>
      </c>
      <c r="B44" s="36">
        <v>84038725</v>
      </c>
      <c r="C44" s="12" t="s">
        <v>221</v>
      </c>
      <c r="D44" s="12" t="s">
        <v>219</v>
      </c>
      <c r="E44" s="12" t="s">
        <v>27</v>
      </c>
      <c r="F44" s="12" t="s">
        <v>220</v>
      </c>
      <c r="G44" s="12" t="s">
        <v>221</v>
      </c>
      <c r="H44" s="12">
        <v>3157521182</v>
      </c>
      <c r="I44" s="13">
        <v>26135</v>
      </c>
      <c r="J44" s="12">
        <v>1634</v>
      </c>
      <c r="K44" s="12" t="s">
        <v>29</v>
      </c>
      <c r="L44" s="13">
        <v>41655</v>
      </c>
      <c r="M44" s="36">
        <v>2006500</v>
      </c>
      <c r="N44" s="12" t="s">
        <v>49</v>
      </c>
      <c r="O44" s="12" t="s">
        <v>62</v>
      </c>
      <c r="P44" s="12" t="s">
        <v>125</v>
      </c>
      <c r="Q44" s="12" t="s">
        <v>685</v>
      </c>
      <c r="R44" s="12" t="s">
        <v>771</v>
      </c>
      <c r="S44" s="12" t="s">
        <v>33</v>
      </c>
      <c r="T44" s="13" t="s">
        <v>687</v>
      </c>
      <c r="U44" s="12" t="s">
        <v>78</v>
      </c>
      <c r="V44" s="12">
        <v>6.96</v>
      </c>
      <c r="W44" s="42" t="s">
        <v>1055</v>
      </c>
      <c r="X44" s="12"/>
      <c r="Y44" s="12" t="s">
        <v>1282</v>
      </c>
      <c r="Z44" s="12" t="s">
        <v>219</v>
      </c>
      <c r="AD44" s="41" t="str">
        <f t="shared" si="0"/>
        <v>CO0052</v>
      </c>
      <c r="AE44" s="12">
        <f t="shared" si="1"/>
        <v>1634</v>
      </c>
      <c r="AF44" s="36">
        <f t="shared" si="2"/>
        <v>84038725</v>
      </c>
    </row>
    <row r="45" spans="1:32" ht="15" customHeight="1" x14ac:dyDescent="0.35">
      <c r="A45" s="19">
        <v>41</v>
      </c>
      <c r="B45" s="36">
        <v>1064110851</v>
      </c>
      <c r="C45" s="12" t="s">
        <v>114</v>
      </c>
      <c r="D45" s="12" t="s">
        <v>229</v>
      </c>
      <c r="E45" s="12" t="s">
        <v>27</v>
      </c>
      <c r="F45" s="12" t="s">
        <v>230</v>
      </c>
      <c r="G45" s="12" t="s">
        <v>114</v>
      </c>
      <c r="H45" s="12">
        <v>3218518623</v>
      </c>
      <c r="I45" s="13">
        <v>33064</v>
      </c>
      <c r="J45" s="12">
        <v>1634</v>
      </c>
      <c r="K45" s="12" t="s">
        <v>29</v>
      </c>
      <c r="L45" s="13">
        <v>41426</v>
      </c>
      <c r="M45" s="36">
        <v>1905400</v>
      </c>
      <c r="N45" s="12" t="s">
        <v>30</v>
      </c>
      <c r="O45" s="12" t="s">
        <v>31</v>
      </c>
      <c r="P45" s="12" t="s">
        <v>125</v>
      </c>
      <c r="Q45" s="12" t="s">
        <v>685</v>
      </c>
      <c r="R45" s="12" t="s">
        <v>775</v>
      </c>
      <c r="S45" s="12" t="s">
        <v>77</v>
      </c>
      <c r="T45" s="13" t="s">
        <v>687</v>
      </c>
      <c r="U45" s="12" t="s">
        <v>78</v>
      </c>
      <c r="V45" s="12">
        <v>6.96</v>
      </c>
      <c r="W45" s="42" t="s">
        <v>1055</v>
      </c>
      <c r="X45" s="12"/>
      <c r="Y45" s="12" t="s">
        <v>1290</v>
      </c>
      <c r="Z45" s="12" t="s">
        <v>229</v>
      </c>
      <c r="AD45" s="41" t="str">
        <f t="shared" si="0"/>
        <v>CO0055</v>
      </c>
      <c r="AE45" s="12">
        <f t="shared" si="1"/>
        <v>1634</v>
      </c>
      <c r="AF45" s="36">
        <f t="shared" si="2"/>
        <v>1064110851</v>
      </c>
    </row>
    <row r="46" spans="1:32" ht="15" customHeight="1" x14ac:dyDescent="0.35">
      <c r="A46" s="19">
        <v>42</v>
      </c>
      <c r="B46" s="36">
        <v>72053887</v>
      </c>
      <c r="C46" s="12" t="s">
        <v>44</v>
      </c>
      <c r="D46" s="12" t="s">
        <v>236</v>
      </c>
      <c r="E46" s="12" t="s">
        <v>27</v>
      </c>
      <c r="F46" s="12" t="s">
        <v>237</v>
      </c>
      <c r="G46" s="12" t="s">
        <v>44</v>
      </c>
      <c r="H46" s="12">
        <v>3045911553</v>
      </c>
      <c r="I46" s="13">
        <v>30495</v>
      </c>
      <c r="J46" s="12">
        <v>163101</v>
      </c>
      <c r="K46" s="12" t="s">
        <v>124</v>
      </c>
      <c r="L46" s="13">
        <v>40725</v>
      </c>
      <c r="M46" s="36">
        <v>1116200</v>
      </c>
      <c r="N46" s="12" t="s">
        <v>30</v>
      </c>
      <c r="O46" s="12" t="s">
        <v>100</v>
      </c>
      <c r="P46" s="12" t="s">
        <v>204</v>
      </c>
      <c r="Q46" s="12" t="s">
        <v>685</v>
      </c>
      <c r="R46" s="12" t="s">
        <v>777</v>
      </c>
      <c r="S46" s="12" t="s">
        <v>51</v>
      </c>
      <c r="T46" s="13" t="s">
        <v>687</v>
      </c>
      <c r="U46" s="12" t="s">
        <v>78</v>
      </c>
      <c r="V46" s="12">
        <v>6.96</v>
      </c>
      <c r="W46" s="42" t="s">
        <v>924</v>
      </c>
      <c r="X46" s="12"/>
      <c r="Y46" s="12" t="s">
        <v>1293</v>
      </c>
      <c r="Z46" s="12" t="s">
        <v>236</v>
      </c>
      <c r="AD46" s="41" t="str">
        <f t="shared" si="0"/>
        <v>CO0057</v>
      </c>
      <c r="AE46" s="12">
        <f t="shared" si="1"/>
        <v>163101</v>
      </c>
      <c r="AF46" s="36">
        <f t="shared" si="2"/>
        <v>72053887</v>
      </c>
    </row>
    <row r="47" spans="1:32" ht="15" customHeight="1" x14ac:dyDescent="0.35">
      <c r="A47" s="19">
        <v>43</v>
      </c>
      <c r="B47" s="36">
        <v>1113527951</v>
      </c>
      <c r="C47" s="12" t="s">
        <v>93</v>
      </c>
      <c r="D47" s="12" t="s">
        <v>243</v>
      </c>
      <c r="E47" s="12" t="s">
        <v>27</v>
      </c>
      <c r="F47" s="12" t="s">
        <v>244</v>
      </c>
      <c r="G47" s="12" t="s">
        <v>245</v>
      </c>
      <c r="H47" s="12">
        <v>3144743918</v>
      </c>
      <c r="I47" s="13">
        <v>34102</v>
      </c>
      <c r="J47" s="12">
        <v>1624</v>
      </c>
      <c r="K47" s="12" t="s">
        <v>60</v>
      </c>
      <c r="L47" s="13">
        <v>42611</v>
      </c>
      <c r="M47" s="36">
        <v>1300000</v>
      </c>
      <c r="N47" s="12" t="s">
        <v>168</v>
      </c>
      <c r="O47" s="12" t="s">
        <v>119</v>
      </c>
      <c r="P47" s="12" t="s">
        <v>246</v>
      </c>
      <c r="Q47" s="12" t="s">
        <v>685</v>
      </c>
      <c r="R47" s="12" t="s">
        <v>782</v>
      </c>
      <c r="S47" s="12" t="s">
        <v>64</v>
      </c>
      <c r="T47" s="13" t="s">
        <v>687</v>
      </c>
      <c r="U47" s="12" t="s">
        <v>120</v>
      </c>
      <c r="V47" s="12">
        <v>6.96</v>
      </c>
      <c r="W47" s="42" t="s">
        <v>924</v>
      </c>
      <c r="X47" s="12"/>
      <c r="Y47" s="12" t="s">
        <v>2108</v>
      </c>
      <c r="Z47" s="12" t="s">
        <v>243</v>
      </c>
      <c r="AD47" s="41" t="str">
        <f t="shared" si="0"/>
        <v>CO0061</v>
      </c>
      <c r="AE47" s="12">
        <f t="shared" si="1"/>
        <v>1624</v>
      </c>
      <c r="AF47" s="36">
        <f t="shared" si="2"/>
        <v>1113527951</v>
      </c>
    </row>
    <row r="48" spans="1:32" ht="15" customHeight="1" x14ac:dyDescent="0.35">
      <c r="A48" s="19">
        <v>44</v>
      </c>
      <c r="B48" s="36">
        <v>17973946</v>
      </c>
      <c r="C48" s="12" t="s">
        <v>126</v>
      </c>
      <c r="D48" s="12" t="s">
        <v>247</v>
      </c>
      <c r="E48" s="12" t="s">
        <v>27</v>
      </c>
      <c r="F48" s="12" t="s">
        <v>248</v>
      </c>
      <c r="G48" s="12" t="s">
        <v>249</v>
      </c>
      <c r="H48" s="12">
        <v>3154387009</v>
      </c>
      <c r="I48" s="13">
        <v>25739</v>
      </c>
      <c r="J48" s="12">
        <v>1634</v>
      </c>
      <c r="K48" s="12" t="s">
        <v>29</v>
      </c>
      <c r="L48" s="13">
        <v>40375</v>
      </c>
      <c r="M48" s="36">
        <v>2477500</v>
      </c>
      <c r="N48" s="12" t="s">
        <v>61</v>
      </c>
      <c r="O48" s="12" t="s">
        <v>31</v>
      </c>
      <c r="P48" s="12" t="s">
        <v>105</v>
      </c>
      <c r="Q48" s="12" t="s">
        <v>685</v>
      </c>
      <c r="R48" s="12" t="s">
        <v>783</v>
      </c>
      <c r="S48" s="12" t="s">
        <v>77</v>
      </c>
      <c r="T48" s="13" t="s">
        <v>687</v>
      </c>
      <c r="U48" s="12" t="s">
        <v>120</v>
      </c>
      <c r="V48" s="12">
        <v>6.96</v>
      </c>
      <c r="W48" s="42" t="s">
        <v>1055</v>
      </c>
      <c r="X48" s="12"/>
      <c r="Y48" s="12" t="s">
        <v>1304</v>
      </c>
      <c r="Z48" s="12" t="s">
        <v>247</v>
      </c>
      <c r="AD48" s="41" t="str">
        <f t="shared" si="0"/>
        <v>CO0062</v>
      </c>
      <c r="AE48" s="12">
        <f t="shared" si="1"/>
        <v>1634</v>
      </c>
      <c r="AF48" s="36">
        <f t="shared" si="2"/>
        <v>17973946</v>
      </c>
    </row>
    <row r="49" spans="1:32" ht="15" customHeight="1" x14ac:dyDescent="0.35">
      <c r="A49" s="19">
        <v>45</v>
      </c>
      <c r="B49" s="36">
        <v>1065645517</v>
      </c>
      <c r="C49" s="12" t="s">
        <v>74</v>
      </c>
      <c r="D49" s="12" t="s">
        <v>250</v>
      </c>
      <c r="E49" s="12" t="s">
        <v>27</v>
      </c>
      <c r="F49" s="12" t="s">
        <v>784</v>
      </c>
      <c r="G49" s="12" t="s">
        <v>52</v>
      </c>
      <c r="H49" s="12">
        <v>3007629336</v>
      </c>
      <c r="I49" s="13">
        <v>33895</v>
      </c>
      <c r="J49" s="12">
        <v>167301</v>
      </c>
      <c r="K49" s="12" t="s">
        <v>252</v>
      </c>
      <c r="L49" s="13">
        <v>43132</v>
      </c>
      <c r="M49" s="36">
        <v>2283600</v>
      </c>
      <c r="N49" s="12" t="s">
        <v>75</v>
      </c>
      <c r="O49" s="12" t="s">
        <v>119</v>
      </c>
      <c r="P49" s="12" t="s">
        <v>698</v>
      </c>
      <c r="Q49" s="12" t="s">
        <v>685</v>
      </c>
      <c r="R49" s="12" t="s">
        <v>785</v>
      </c>
      <c r="S49" s="12" t="s">
        <v>51</v>
      </c>
      <c r="T49" s="13" t="s">
        <v>687</v>
      </c>
      <c r="U49" s="12" t="s">
        <v>120</v>
      </c>
      <c r="V49" s="12">
        <v>6.96</v>
      </c>
      <c r="W49" s="42" t="s">
        <v>924</v>
      </c>
      <c r="X49" s="12"/>
      <c r="Y49" s="12" t="s">
        <v>2109</v>
      </c>
      <c r="Z49" s="12" t="s">
        <v>250</v>
      </c>
      <c r="AD49" s="41" t="str">
        <f t="shared" si="0"/>
        <v>CO0063</v>
      </c>
      <c r="AE49" s="12">
        <f t="shared" si="1"/>
        <v>167301</v>
      </c>
      <c r="AF49" s="36">
        <f t="shared" si="2"/>
        <v>1065645517</v>
      </c>
    </row>
    <row r="50" spans="1:32" ht="15" customHeight="1" x14ac:dyDescent="0.35">
      <c r="A50" s="19">
        <v>46</v>
      </c>
      <c r="B50" s="36">
        <v>17976420</v>
      </c>
      <c r="C50" s="12" t="s">
        <v>126</v>
      </c>
      <c r="D50" s="12" t="s">
        <v>253</v>
      </c>
      <c r="E50" s="12" t="s">
        <v>27</v>
      </c>
      <c r="F50" s="12" t="s">
        <v>254</v>
      </c>
      <c r="G50" s="12" t="s">
        <v>126</v>
      </c>
      <c r="H50" s="12">
        <v>3153737277</v>
      </c>
      <c r="I50" s="13">
        <v>28739</v>
      </c>
      <c r="J50" s="12">
        <v>1634</v>
      </c>
      <c r="K50" s="12" t="s">
        <v>29</v>
      </c>
      <c r="L50" s="13">
        <v>41655</v>
      </c>
      <c r="M50" s="36">
        <v>2006500</v>
      </c>
      <c r="N50" s="12" t="s">
        <v>61</v>
      </c>
      <c r="O50" s="12" t="s">
        <v>100</v>
      </c>
      <c r="P50" s="12" t="s">
        <v>125</v>
      </c>
      <c r="Q50" s="12" t="s">
        <v>685</v>
      </c>
      <c r="R50" s="12" t="s">
        <v>786</v>
      </c>
      <c r="S50" s="12" t="s">
        <v>33</v>
      </c>
      <c r="T50" s="13" t="s">
        <v>687</v>
      </c>
      <c r="U50" s="12" t="s">
        <v>35</v>
      </c>
      <c r="V50" s="12">
        <v>6.96</v>
      </c>
      <c r="W50" s="42" t="s">
        <v>1055</v>
      </c>
      <c r="X50" s="12"/>
      <c r="Y50" s="12" t="s">
        <v>1307</v>
      </c>
      <c r="Z50" s="12" t="s">
        <v>253</v>
      </c>
      <c r="AD50" s="41" t="str">
        <f t="shared" si="0"/>
        <v>CO0064</v>
      </c>
      <c r="AE50" s="12">
        <f t="shared" si="1"/>
        <v>1634</v>
      </c>
      <c r="AF50" s="36">
        <f t="shared" si="2"/>
        <v>17976420</v>
      </c>
    </row>
    <row r="51" spans="1:32" ht="15" customHeight="1" x14ac:dyDescent="0.35">
      <c r="A51" s="19">
        <v>47</v>
      </c>
      <c r="B51" s="36">
        <v>1112222284</v>
      </c>
      <c r="C51" s="12" t="s">
        <v>529</v>
      </c>
      <c r="D51" s="12" t="s">
        <v>1314</v>
      </c>
      <c r="E51" s="12" t="s">
        <v>27</v>
      </c>
      <c r="F51" s="12" t="s">
        <v>1315</v>
      </c>
      <c r="G51" s="12" t="s">
        <v>529</v>
      </c>
      <c r="H51" s="12">
        <v>3145188925</v>
      </c>
      <c r="I51" s="13">
        <v>32594</v>
      </c>
      <c r="J51" s="12">
        <v>1624</v>
      </c>
      <c r="K51" s="12" t="s">
        <v>60</v>
      </c>
      <c r="L51" s="13">
        <v>43891</v>
      </c>
      <c r="M51" s="36">
        <v>1300000</v>
      </c>
      <c r="N51" s="12" t="s">
        <v>75</v>
      </c>
      <c r="O51" s="12" t="s">
        <v>31</v>
      </c>
      <c r="P51" s="12" t="s">
        <v>1126</v>
      </c>
      <c r="Q51" s="12" t="s">
        <v>685</v>
      </c>
      <c r="R51" s="12" t="s">
        <v>1317</v>
      </c>
      <c r="S51" s="12" t="s">
        <v>64</v>
      </c>
      <c r="T51" s="13" t="s">
        <v>687</v>
      </c>
      <c r="U51" s="12" t="s">
        <v>35</v>
      </c>
      <c r="V51" s="12">
        <v>6.96</v>
      </c>
      <c r="W51" s="42" t="s">
        <v>924</v>
      </c>
      <c r="X51" s="12"/>
      <c r="Y51" s="12" t="s">
        <v>1318</v>
      </c>
      <c r="Z51" s="12" t="s">
        <v>1314</v>
      </c>
      <c r="AD51" s="41" t="str">
        <f t="shared" si="0"/>
        <v>CO0242</v>
      </c>
      <c r="AE51" s="12">
        <f t="shared" si="1"/>
        <v>1624</v>
      </c>
      <c r="AF51" s="36">
        <f t="shared" si="2"/>
        <v>1112222284</v>
      </c>
    </row>
    <row r="52" spans="1:32" ht="15" customHeight="1" x14ac:dyDescent="0.35">
      <c r="A52" s="19">
        <v>48</v>
      </c>
      <c r="B52" s="36">
        <v>1065614635</v>
      </c>
      <c r="C52" s="12" t="s">
        <v>74</v>
      </c>
      <c r="D52" s="12" t="s">
        <v>267</v>
      </c>
      <c r="E52" s="12" t="s">
        <v>27</v>
      </c>
      <c r="F52" s="12" t="s">
        <v>268</v>
      </c>
      <c r="G52" s="12" t="s">
        <v>74</v>
      </c>
      <c r="H52" s="12">
        <v>3165397039</v>
      </c>
      <c r="I52" s="13">
        <v>32920</v>
      </c>
      <c r="J52" s="12">
        <v>1634</v>
      </c>
      <c r="K52" s="12" t="s">
        <v>29</v>
      </c>
      <c r="L52" s="13">
        <v>41671</v>
      </c>
      <c r="M52" s="36">
        <v>2477500</v>
      </c>
      <c r="N52" s="12" t="s">
        <v>30</v>
      </c>
      <c r="O52" s="12" t="s">
        <v>62</v>
      </c>
      <c r="P52" s="12" t="s">
        <v>105</v>
      </c>
      <c r="Q52" s="12" t="s">
        <v>685</v>
      </c>
      <c r="R52" s="12" t="s">
        <v>789</v>
      </c>
      <c r="S52" s="12" t="s">
        <v>77</v>
      </c>
      <c r="T52" s="13" t="s">
        <v>687</v>
      </c>
      <c r="U52" s="12" t="s">
        <v>78</v>
      </c>
      <c r="V52" s="12">
        <v>6.96</v>
      </c>
      <c r="W52" s="42" t="s">
        <v>1055</v>
      </c>
      <c r="X52" s="12"/>
      <c r="Y52" s="12" t="s">
        <v>1321</v>
      </c>
      <c r="Z52" s="12" t="s">
        <v>267</v>
      </c>
      <c r="AD52" s="41" t="str">
        <f t="shared" si="0"/>
        <v>CO0067</v>
      </c>
      <c r="AE52" s="12">
        <f t="shared" si="1"/>
        <v>1634</v>
      </c>
      <c r="AF52" s="36">
        <f t="shared" si="2"/>
        <v>1065614635</v>
      </c>
    </row>
    <row r="53" spans="1:32" ht="15" customHeight="1" x14ac:dyDescent="0.35">
      <c r="A53" s="19">
        <v>49</v>
      </c>
      <c r="B53" s="36">
        <v>1004374364</v>
      </c>
      <c r="C53" s="12" t="s">
        <v>96</v>
      </c>
      <c r="D53" s="12" t="s">
        <v>790</v>
      </c>
      <c r="E53" s="12" t="s">
        <v>27</v>
      </c>
      <c r="F53" s="12" t="s">
        <v>791</v>
      </c>
      <c r="G53" s="12" t="s">
        <v>96</v>
      </c>
      <c r="H53" s="12">
        <v>3216722511</v>
      </c>
      <c r="I53" s="13">
        <v>35470</v>
      </c>
      <c r="J53" s="12">
        <v>163101</v>
      </c>
      <c r="K53" s="12" t="s">
        <v>124</v>
      </c>
      <c r="L53" s="13">
        <v>43467</v>
      </c>
      <c r="M53" s="36">
        <v>1116600</v>
      </c>
      <c r="N53" s="12" t="s">
        <v>49</v>
      </c>
      <c r="O53" s="12" t="s">
        <v>31</v>
      </c>
      <c r="P53" s="12" t="s">
        <v>793</v>
      </c>
      <c r="Q53" s="12" t="s">
        <v>685</v>
      </c>
      <c r="R53" s="12" t="s">
        <v>794</v>
      </c>
      <c r="S53" s="12" t="s">
        <v>129</v>
      </c>
      <c r="T53" s="13" t="s">
        <v>687</v>
      </c>
      <c r="U53" s="12" t="s">
        <v>78</v>
      </c>
      <c r="V53" s="12">
        <v>6.96</v>
      </c>
      <c r="W53" s="42" t="s">
        <v>924</v>
      </c>
      <c r="X53" s="12"/>
      <c r="Y53" s="12" t="s">
        <v>1325</v>
      </c>
      <c r="Z53" s="12" t="s">
        <v>790</v>
      </c>
      <c r="AD53" s="41" t="str">
        <f t="shared" si="0"/>
        <v>CO0068</v>
      </c>
      <c r="AE53" s="12">
        <f t="shared" si="1"/>
        <v>163101</v>
      </c>
      <c r="AF53" s="36">
        <f t="shared" si="2"/>
        <v>1004374364</v>
      </c>
    </row>
    <row r="54" spans="1:32" ht="15" customHeight="1" x14ac:dyDescent="0.35">
      <c r="A54" s="19">
        <v>50</v>
      </c>
      <c r="B54" s="36">
        <v>1065613418</v>
      </c>
      <c r="C54" s="12" t="s">
        <v>74</v>
      </c>
      <c r="D54" s="12" t="s">
        <v>275</v>
      </c>
      <c r="E54" s="12" t="s">
        <v>27</v>
      </c>
      <c r="F54" s="12" t="s">
        <v>276</v>
      </c>
      <c r="G54" s="12" t="s">
        <v>74</v>
      </c>
      <c r="H54" s="12">
        <v>3188666791</v>
      </c>
      <c r="I54" s="13">
        <v>32877</v>
      </c>
      <c r="J54" s="12">
        <v>1634</v>
      </c>
      <c r="K54" s="12" t="s">
        <v>29</v>
      </c>
      <c r="L54" s="13">
        <v>41671</v>
      </c>
      <c r="M54" s="36">
        <v>2477500</v>
      </c>
      <c r="N54" s="12" t="s">
        <v>30</v>
      </c>
      <c r="O54" s="12" t="s">
        <v>31</v>
      </c>
      <c r="P54" s="12" t="s">
        <v>105</v>
      </c>
      <c r="Q54" s="12" t="s">
        <v>685</v>
      </c>
      <c r="R54" s="12" t="s">
        <v>798</v>
      </c>
      <c r="S54" s="12" t="s">
        <v>77</v>
      </c>
      <c r="T54" s="13" t="s">
        <v>687</v>
      </c>
      <c r="U54" s="12" t="s">
        <v>35</v>
      </c>
      <c r="V54" s="12">
        <v>6.96</v>
      </c>
      <c r="W54" s="42" t="s">
        <v>1055</v>
      </c>
      <c r="X54" s="12"/>
      <c r="Y54" s="12" t="s">
        <v>1335</v>
      </c>
      <c r="Z54" s="12" t="s">
        <v>275</v>
      </c>
      <c r="AD54" s="41" t="str">
        <f t="shared" si="0"/>
        <v>CO0071</v>
      </c>
      <c r="AE54" s="12">
        <f t="shared" si="1"/>
        <v>1634</v>
      </c>
      <c r="AF54" s="36">
        <f t="shared" si="2"/>
        <v>1065613418</v>
      </c>
    </row>
    <row r="55" spans="1:32" ht="15" customHeight="1" x14ac:dyDescent="0.35">
      <c r="A55" s="19">
        <v>51</v>
      </c>
      <c r="B55" s="36">
        <v>84038453</v>
      </c>
      <c r="C55" s="12" t="s">
        <v>289</v>
      </c>
      <c r="D55" s="12" t="s">
        <v>290</v>
      </c>
      <c r="E55" s="12" t="s">
        <v>27</v>
      </c>
      <c r="F55" s="12" t="s">
        <v>291</v>
      </c>
      <c r="G55" s="12" t="s">
        <v>221</v>
      </c>
      <c r="H55" s="12">
        <v>3145556763</v>
      </c>
      <c r="I55" s="13">
        <v>25721</v>
      </c>
      <c r="J55" s="12">
        <v>1634</v>
      </c>
      <c r="K55" s="12" t="s">
        <v>29</v>
      </c>
      <c r="L55" s="13">
        <v>39430</v>
      </c>
      <c r="M55" s="36">
        <v>10185400</v>
      </c>
      <c r="N55" s="12" t="s">
        <v>49</v>
      </c>
      <c r="O55" s="12" t="s">
        <v>119</v>
      </c>
      <c r="P55" s="12" t="s">
        <v>292</v>
      </c>
      <c r="Q55" s="12" t="s">
        <v>685</v>
      </c>
      <c r="R55" s="12" t="s">
        <v>803</v>
      </c>
      <c r="S55" s="12" t="s">
        <v>77</v>
      </c>
      <c r="T55" s="13" t="s">
        <v>687</v>
      </c>
      <c r="U55" s="12" t="s">
        <v>120</v>
      </c>
      <c r="V55" s="12">
        <v>6.96</v>
      </c>
      <c r="W55" s="42" t="s">
        <v>924</v>
      </c>
      <c r="X55" s="12"/>
      <c r="Y55" s="12" t="s">
        <v>1344</v>
      </c>
      <c r="Z55" s="12" t="s">
        <v>290</v>
      </c>
      <c r="AD55" s="41" t="str">
        <f t="shared" si="0"/>
        <v>CO0074</v>
      </c>
      <c r="AE55" s="12">
        <f t="shared" si="1"/>
        <v>1634</v>
      </c>
      <c r="AF55" s="36">
        <f t="shared" si="2"/>
        <v>84038453</v>
      </c>
    </row>
    <row r="56" spans="1:32" ht="15" customHeight="1" x14ac:dyDescent="0.35">
      <c r="A56" s="19">
        <v>52</v>
      </c>
      <c r="B56" s="36">
        <v>1064114760</v>
      </c>
      <c r="C56" s="12" t="s">
        <v>114</v>
      </c>
      <c r="D56" s="12" t="s">
        <v>293</v>
      </c>
      <c r="E56" s="12" t="s">
        <v>27</v>
      </c>
      <c r="F56" s="12" t="s">
        <v>294</v>
      </c>
      <c r="G56" s="12" t="s">
        <v>114</v>
      </c>
      <c r="H56" s="12">
        <v>3012269235</v>
      </c>
      <c r="I56" s="13">
        <v>34357</v>
      </c>
      <c r="J56" s="12">
        <v>1634</v>
      </c>
      <c r="K56" s="12" t="s">
        <v>29</v>
      </c>
      <c r="L56" s="13">
        <v>43105</v>
      </c>
      <c r="M56" s="36">
        <v>1639900</v>
      </c>
      <c r="N56" s="12" t="s">
        <v>30</v>
      </c>
      <c r="O56" s="12" t="s">
        <v>31</v>
      </c>
      <c r="P56" s="12" t="s">
        <v>88</v>
      </c>
      <c r="Q56" s="12" t="s">
        <v>685</v>
      </c>
      <c r="R56" s="12" t="s">
        <v>804</v>
      </c>
      <c r="S56" s="12" t="s">
        <v>77</v>
      </c>
      <c r="T56" s="13" t="s">
        <v>687</v>
      </c>
      <c r="U56" s="12" t="s">
        <v>35</v>
      </c>
      <c r="V56" s="12">
        <v>6.96</v>
      </c>
      <c r="W56" s="42" t="s">
        <v>1055</v>
      </c>
      <c r="X56" s="12"/>
      <c r="Y56" s="12" t="s">
        <v>1347</v>
      </c>
      <c r="Z56" s="12" t="s">
        <v>293</v>
      </c>
      <c r="AD56" s="41" t="str">
        <f t="shared" si="0"/>
        <v>CO0075</v>
      </c>
      <c r="AE56" s="12">
        <f t="shared" si="1"/>
        <v>1634</v>
      </c>
      <c r="AF56" s="36">
        <f t="shared" si="2"/>
        <v>1064114760</v>
      </c>
    </row>
    <row r="57" spans="1:32" ht="15" customHeight="1" x14ac:dyDescent="0.35">
      <c r="A57" s="19">
        <v>53</v>
      </c>
      <c r="B57" s="36">
        <v>72269253</v>
      </c>
      <c r="C57" s="12" t="s">
        <v>52</v>
      </c>
      <c r="D57" s="12" t="s">
        <v>295</v>
      </c>
      <c r="E57" s="12" t="s">
        <v>27</v>
      </c>
      <c r="F57" s="12" t="s">
        <v>296</v>
      </c>
      <c r="G57" s="12" t="s">
        <v>52</v>
      </c>
      <c r="H57" s="12">
        <v>3012443749</v>
      </c>
      <c r="I57" s="13">
        <v>30230</v>
      </c>
      <c r="J57" s="12">
        <v>1694</v>
      </c>
      <c r="K57" s="12" t="s">
        <v>68</v>
      </c>
      <c r="L57" s="13">
        <v>41321</v>
      </c>
      <c r="M57" s="36">
        <v>4500000</v>
      </c>
      <c r="N57" s="12" t="s">
        <v>69</v>
      </c>
      <c r="O57" s="12" t="s">
        <v>62</v>
      </c>
      <c r="P57" s="12" t="s">
        <v>805</v>
      </c>
      <c r="Q57" s="12" t="s">
        <v>685</v>
      </c>
      <c r="R57" s="12" t="s">
        <v>806</v>
      </c>
      <c r="S57" s="12" t="s">
        <v>51</v>
      </c>
      <c r="T57" s="13" t="s">
        <v>687</v>
      </c>
      <c r="U57" s="12" t="s">
        <v>35</v>
      </c>
      <c r="V57" s="12">
        <v>6.96</v>
      </c>
      <c r="W57" s="42" t="s">
        <v>924</v>
      </c>
      <c r="X57" s="12"/>
      <c r="Y57" s="12" t="s">
        <v>1350</v>
      </c>
      <c r="Z57" s="12" t="s">
        <v>295</v>
      </c>
      <c r="AD57" s="41" t="str">
        <f t="shared" si="0"/>
        <v>CO0076</v>
      </c>
      <c r="AE57" s="12">
        <f t="shared" si="1"/>
        <v>1694</v>
      </c>
      <c r="AF57" s="36">
        <f t="shared" si="2"/>
        <v>72269253</v>
      </c>
    </row>
    <row r="58" spans="1:32" ht="15" customHeight="1" x14ac:dyDescent="0.35">
      <c r="A58" s="19">
        <v>54</v>
      </c>
      <c r="B58" s="36">
        <v>12603073</v>
      </c>
      <c r="C58" s="12" t="s">
        <v>811</v>
      </c>
      <c r="D58" s="12" t="s">
        <v>305</v>
      </c>
      <c r="E58" s="12" t="s">
        <v>27</v>
      </c>
      <c r="F58" s="12" t="s">
        <v>306</v>
      </c>
      <c r="G58" s="12" t="s">
        <v>307</v>
      </c>
      <c r="H58" s="12">
        <v>3158388614</v>
      </c>
      <c r="I58" s="13">
        <v>29925</v>
      </c>
      <c r="J58" s="12">
        <v>1634</v>
      </c>
      <c r="K58" s="12" t="s">
        <v>29</v>
      </c>
      <c r="L58" s="13">
        <v>41671</v>
      </c>
      <c r="M58" s="36">
        <v>2006500</v>
      </c>
      <c r="N58" s="12" t="s">
        <v>30</v>
      </c>
      <c r="O58" s="12" t="s">
        <v>31</v>
      </c>
      <c r="P58" s="12" t="s">
        <v>125</v>
      </c>
      <c r="Q58" s="12" t="s">
        <v>685</v>
      </c>
      <c r="R58" s="12" t="s">
        <v>812</v>
      </c>
      <c r="S58" s="12" t="s">
        <v>77</v>
      </c>
      <c r="T58" s="13" t="s">
        <v>687</v>
      </c>
      <c r="U58" s="12" t="s">
        <v>35</v>
      </c>
      <c r="V58" s="12">
        <v>6.96</v>
      </c>
      <c r="W58" s="42" t="s">
        <v>1055</v>
      </c>
      <c r="X58" s="12"/>
      <c r="Y58" s="12" t="s">
        <v>1359</v>
      </c>
      <c r="Z58" s="12" t="s">
        <v>305</v>
      </c>
      <c r="AD58" s="41" t="str">
        <f t="shared" si="0"/>
        <v>CO0079</v>
      </c>
      <c r="AE58" s="12">
        <f t="shared" si="1"/>
        <v>1634</v>
      </c>
      <c r="AF58" s="36">
        <f t="shared" si="2"/>
        <v>12603073</v>
      </c>
    </row>
    <row r="59" spans="1:32" ht="15" customHeight="1" x14ac:dyDescent="0.35">
      <c r="A59" s="19">
        <v>55</v>
      </c>
      <c r="B59" s="36">
        <v>1065986941</v>
      </c>
      <c r="C59" s="12" t="s">
        <v>185</v>
      </c>
      <c r="D59" s="12" t="s">
        <v>308</v>
      </c>
      <c r="E59" s="12" t="s">
        <v>27</v>
      </c>
      <c r="F59" s="12" t="s">
        <v>309</v>
      </c>
      <c r="G59" s="12" t="s">
        <v>39</v>
      </c>
      <c r="H59" s="12">
        <v>3187611361</v>
      </c>
      <c r="I59" s="13">
        <v>32703</v>
      </c>
      <c r="J59" s="12">
        <v>1634</v>
      </c>
      <c r="K59" s="12" t="s">
        <v>29</v>
      </c>
      <c r="L59" s="13">
        <v>41671</v>
      </c>
      <c r="M59" s="36">
        <v>2477500</v>
      </c>
      <c r="N59" s="12" t="s">
        <v>30</v>
      </c>
      <c r="O59" s="12" t="s">
        <v>100</v>
      </c>
      <c r="P59" s="12" t="s">
        <v>105</v>
      </c>
      <c r="Q59" s="12" t="s">
        <v>685</v>
      </c>
      <c r="R59" s="12" t="s">
        <v>813</v>
      </c>
      <c r="S59" s="12" t="s">
        <v>77</v>
      </c>
      <c r="T59" s="13" t="s">
        <v>687</v>
      </c>
      <c r="U59" s="12" t="s">
        <v>35</v>
      </c>
      <c r="V59" s="12">
        <v>6.96</v>
      </c>
      <c r="W59" s="42" t="s">
        <v>1055</v>
      </c>
      <c r="X59" s="12"/>
      <c r="Y59" s="12" t="s">
        <v>1363</v>
      </c>
      <c r="Z59" s="12" t="s">
        <v>308</v>
      </c>
      <c r="AD59" s="41" t="str">
        <f t="shared" si="0"/>
        <v>CO0080</v>
      </c>
      <c r="AE59" s="12">
        <f t="shared" si="1"/>
        <v>1634</v>
      </c>
      <c r="AF59" s="36">
        <f t="shared" si="2"/>
        <v>1065986941</v>
      </c>
    </row>
    <row r="60" spans="1:32" ht="15" customHeight="1" x14ac:dyDescent="0.35">
      <c r="A60" s="19">
        <v>56</v>
      </c>
      <c r="B60" s="36">
        <v>12522871</v>
      </c>
      <c r="C60" s="12" t="s">
        <v>114</v>
      </c>
      <c r="D60" s="12" t="s">
        <v>310</v>
      </c>
      <c r="E60" s="12" t="s">
        <v>27</v>
      </c>
      <c r="F60" s="12" t="s">
        <v>311</v>
      </c>
      <c r="G60" s="12" t="s">
        <v>114</v>
      </c>
      <c r="H60" s="12">
        <v>3125624354</v>
      </c>
      <c r="I60" s="13">
        <v>26464</v>
      </c>
      <c r="J60" s="12">
        <v>1634</v>
      </c>
      <c r="K60" s="12" t="s">
        <v>29</v>
      </c>
      <c r="L60" s="13">
        <v>42219</v>
      </c>
      <c r="M60" s="36">
        <v>1639900</v>
      </c>
      <c r="N60" s="12" t="s">
        <v>30</v>
      </c>
      <c r="O60" s="12" t="s">
        <v>31</v>
      </c>
      <c r="P60" s="12" t="s">
        <v>88</v>
      </c>
      <c r="Q60" s="12" t="s">
        <v>685</v>
      </c>
      <c r="R60" s="12" t="s">
        <v>814</v>
      </c>
      <c r="S60" s="12" t="s">
        <v>77</v>
      </c>
      <c r="T60" s="13" t="s">
        <v>687</v>
      </c>
      <c r="U60" s="12" t="s">
        <v>35</v>
      </c>
      <c r="V60" s="12">
        <v>6.96</v>
      </c>
      <c r="W60" s="42" t="s">
        <v>1055</v>
      </c>
      <c r="X60" s="12"/>
      <c r="Y60" s="12" t="s">
        <v>1365</v>
      </c>
      <c r="Z60" s="12" t="s">
        <v>310</v>
      </c>
      <c r="AD60" s="41" t="str">
        <f t="shared" si="0"/>
        <v>CO0081</v>
      </c>
      <c r="AE60" s="12">
        <f t="shared" si="1"/>
        <v>1634</v>
      </c>
      <c r="AF60" s="36">
        <f t="shared" si="2"/>
        <v>12522871</v>
      </c>
    </row>
    <row r="61" spans="1:32" s="55" customFormat="1" ht="15" customHeight="1" x14ac:dyDescent="0.35">
      <c r="A61" s="50">
        <v>57</v>
      </c>
      <c r="B61" s="51">
        <v>1045713468</v>
      </c>
      <c r="C61" s="52" t="s">
        <v>52</v>
      </c>
      <c r="D61" s="52" t="s">
        <v>315</v>
      </c>
      <c r="E61" s="52" t="s">
        <v>27</v>
      </c>
      <c r="F61" s="52" t="s">
        <v>316</v>
      </c>
      <c r="G61" s="52" t="s">
        <v>44</v>
      </c>
      <c r="H61" s="52">
        <v>3187552869</v>
      </c>
      <c r="I61" s="53">
        <v>34068</v>
      </c>
      <c r="J61" s="52"/>
      <c r="K61" s="52"/>
      <c r="L61" s="53">
        <v>42214</v>
      </c>
      <c r="M61" s="51">
        <v>3114000</v>
      </c>
      <c r="N61" s="52" t="s">
        <v>30</v>
      </c>
      <c r="O61" s="52" t="s">
        <v>31</v>
      </c>
      <c r="P61" s="52" t="s">
        <v>698</v>
      </c>
      <c r="Q61" s="52" t="s">
        <v>685</v>
      </c>
      <c r="R61" s="52" t="s">
        <v>816</v>
      </c>
      <c r="S61" s="52" t="s">
        <v>51</v>
      </c>
      <c r="T61" s="53" t="s">
        <v>687</v>
      </c>
      <c r="U61" s="52" t="s">
        <v>35</v>
      </c>
      <c r="V61" s="52">
        <v>6.96</v>
      </c>
      <c r="W61" s="54" t="s">
        <v>924</v>
      </c>
      <c r="X61" s="52"/>
      <c r="Y61" s="52" t="s">
        <v>2110</v>
      </c>
      <c r="Z61" s="52" t="s">
        <v>315</v>
      </c>
      <c r="AD61" s="56" t="str">
        <f t="shared" si="0"/>
        <v>CO0083</v>
      </c>
      <c r="AE61" s="52">
        <f t="shared" si="1"/>
        <v>0</v>
      </c>
      <c r="AF61" s="51">
        <f t="shared" si="2"/>
        <v>1045713468</v>
      </c>
    </row>
    <row r="62" spans="1:32" ht="15" customHeight="1" x14ac:dyDescent="0.35">
      <c r="A62" s="19">
        <v>58</v>
      </c>
      <c r="B62" s="36">
        <v>17342935</v>
      </c>
      <c r="C62" s="12" t="s">
        <v>817</v>
      </c>
      <c r="D62" s="12" t="s">
        <v>319</v>
      </c>
      <c r="E62" s="12" t="s">
        <v>27</v>
      </c>
      <c r="F62" s="12" t="s">
        <v>818</v>
      </c>
      <c r="G62" s="12" t="s">
        <v>52</v>
      </c>
      <c r="H62" s="12">
        <v>3310002</v>
      </c>
      <c r="I62" s="13">
        <v>25657</v>
      </c>
      <c r="J62" s="12">
        <v>1690</v>
      </c>
      <c r="K62" s="12" t="s">
        <v>321</v>
      </c>
      <c r="L62" s="13">
        <v>41018</v>
      </c>
      <c r="M62" s="36">
        <v>22916000</v>
      </c>
      <c r="N62" s="12" t="s">
        <v>49</v>
      </c>
      <c r="O62" s="12" t="s">
        <v>62</v>
      </c>
      <c r="P62" s="12" t="s">
        <v>322</v>
      </c>
      <c r="Q62" s="12" t="s">
        <v>685</v>
      </c>
      <c r="R62" s="12" t="s">
        <v>819</v>
      </c>
      <c r="S62" s="12" t="s">
        <v>51</v>
      </c>
      <c r="T62" s="13" t="s">
        <v>687</v>
      </c>
      <c r="U62" s="12" t="s">
        <v>120</v>
      </c>
      <c r="V62" s="12">
        <v>6.96</v>
      </c>
      <c r="W62" s="42" t="s">
        <v>924</v>
      </c>
      <c r="X62" s="12"/>
      <c r="Y62" s="12" t="s">
        <v>1371</v>
      </c>
      <c r="Z62" s="12" t="s">
        <v>319</v>
      </c>
      <c r="AD62" s="41" t="str">
        <f t="shared" si="0"/>
        <v>CO0084</v>
      </c>
      <c r="AE62" s="12">
        <f t="shared" si="1"/>
        <v>1690</v>
      </c>
      <c r="AF62" s="36">
        <f t="shared" si="2"/>
        <v>17342935</v>
      </c>
    </row>
    <row r="63" spans="1:32" ht="15" customHeight="1" x14ac:dyDescent="0.35">
      <c r="A63" s="19">
        <v>59</v>
      </c>
      <c r="B63" s="36">
        <v>1112220752</v>
      </c>
      <c r="C63" s="12" t="s">
        <v>529</v>
      </c>
      <c r="D63" s="12" t="s">
        <v>1383</v>
      </c>
      <c r="E63" s="12" t="s">
        <v>27</v>
      </c>
      <c r="F63" s="12" t="s">
        <v>1384</v>
      </c>
      <c r="G63" s="12" t="s">
        <v>529</v>
      </c>
      <c r="H63" s="12">
        <v>32164490008</v>
      </c>
      <c r="I63" s="13">
        <v>32035</v>
      </c>
      <c r="J63" s="12">
        <v>1624</v>
      </c>
      <c r="K63" s="12" t="s">
        <v>60</v>
      </c>
      <c r="L63" s="13">
        <v>43891</v>
      </c>
      <c r="M63" s="36">
        <v>1200000</v>
      </c>
      <c r="N63" s="12" t="s">
        <v>168</v>
      </c>
      <c r="O63" s="12" t="s">
        <v>31</v>
      </c>
      <c r="P63" s="12" t="s">
        <v>63</v>
      </c>
      <c r="Q63" s="12" t="s">
        <v>685</v>
      </c>
      <c r="R63" s="12" t="s">
        <v>1385</v>
      </c>
      <c r="S63" s="12" t="s">
        <v>64</v>
      </c>
      <c r="T63" s="13" t="s">
        <v>687</v>
      </c>
      <c r="U63" s="12" t="s">
        <v>35</v>
      </c>
      <c r="V63" s="12">
        <v>6.96</v>
      </c>
      <c r="W63" s="42" t="s">
        <v>924</v>
      </c>
      <c r="X63" s="12"/>
      <c r="Y63" s="12" t="s">
        <v>1386</v>
      </c>
      <c r="Z63" s="12" t="s">
        <v>1383</v>
      </c>
      <c r="AD63" s="41" t="str">
        <f t="shared" si="0"/>
        <v>CO0243</v>
      </c>
      <c r="AE63" s="12">
        <f t="shared" si="1"/>
        <v>1624</v>
      </c>
      <c r="AF63" s="36">
        <f t="shared" si="2"/>
        <v>1112220752</v>
      </c>
    </row>
    <row r="64" spans="1:32" ht="15" customHeight="1" x14ac:dyDescent="0.35">
      <c r="A64" s="19">
        <v>60</v>
      </c>
      <c r="B64" s="36">
        <v>6240341</v>
      </c>
      <c r="C64" s="12" t="s">
        <v>824</v>
      </c>
      <c r="D64" s="12" t="s">
        <v>332</v>
      </c>
      <c r="E64" s="12" t="s">
        <v>27</v>
      </c>
      <c r="F64" s="12" t="s">
        <v>333</v>
      </c>
      <c r="G64" s="12" t="s">
        <v>93</v>
      </c>
      <c r="H64" s="12">
        <v>3205721468</v>
      </c>
      <c r="I64" s="13">
        <v>29162</v>
      </c>
      <c r="J64" s="12">
        <v>1624</v>
      </c>
      <c r="K64" s="12" t="s">
        <v>60</v>
      </c>
      <c r="L64" s="13">
        <v>39182</v>
      </c>
      <c r="M64" s="36">
        <v>6500000</v>
      </c>
      <c r="N64" s="12" t="s">
        <v>75</v>
      </c>
      <c r="O64" s="12" t="s">
        <v>31</v>
      </c>
      <c r="P64" s="12" t="s">
        <v>292</v>
      </c>
      <c r="Q64" s="12" t="s">
        <v>722</v>
      </c>
      <c r="R64" s="12" t="s">
        <v>825</v>
      </c>
      <c r="S64" s="12" t="s">
        <v>64</v>
      </c>
      <c r="T64" s="13" t="s">
        <v>687</v>
      </c>
      <c r="U64" s="12" t="s">
        <v>120</v>
      </c>
      <c r="V64" s="12">
        <v>6.96</v>
      </c>
      <c r="W64" s="42" t="s">
        <v>924</v>
      </c>
      <c r="X64" s="12"/>
      <c r="Y64" s="12" t="s">
        <v>1388</v>
      </c>
      <c r="Z64" s="12" t="s">
        <v>332</v>
      </c>
      <c r="AD64" s="41" t="str">
        <f t="shared" si="0"/>
        <v>CO0088</v>
      </c>
      <c r="AE64" s="12">
        <f t="shared" si="1"/>
        <v>1624</v>
      </c>
      <c r="AF64" s="36">
        <f t="shared" si="2"/>
        <v>6240341</v>
      </c>
    </row>
    <row r="65" spans="1:32" ht="15" customHeight="1" x14ac:dyDescent="0.35">
      <c r="A65" s="19">
        <v>61</v>
      </c>
      <c r="B65" s="36">
        <v>1127337198</v>
      </c>
      <c r="C65" s="12" t="s">
        <v>282</v>
      </c>
      <c r="D65" s="12" t="s">
        <v>337</v>
      </c>
      <c r="E65" s="12" t="s">
        <v>27</v>
      </c>
      <c r="F65" s="12" t="s">
        <v>338</v>
      </c>
      <c r="G65" s="12" t="s">
        <v>339</v>
      </c>
      <c r="H65" s="12">
        <v>3165040439</v>
      </c>
      <c r="I65" s="13">
        <v>35041</v>
      </c>
      <c r="J65" s="12">
        <v>1634</v>
      </c>
      <c r="K65" s="12" t="s">
        <v>29</v>
      </c>
      <c r="L65" s="13">
        <v>42026</v>
      </c>
      <c r="M65" s="36">
        <v>1639900</v>
      </c>
      <c r="N65" s="12" t="s">
        <v>30</v>
      </c>
      <c r="O65" s="12" t="s">
        <v>119</v>
      </c>
      <c r="P65" s="12" t="s">
        <v>88</v>
      </c>
      <c r="Q65" s="12" t="s">
        <v>685</v>
      </c>
      <c r="R65" s="12" t="s">
        <v>829</v>
      </c>
      <c r="S65" s="12" t="s">
        <v>77</v>
      </c>
      <c r="T65" s="13" t="s">
        <v>687</v>
      </c>
      <c r="U65" s="12" t="s">
        <v>120</v>
      </c>
      <c r="V65" s="12">
        <v>6.96</v>
      </c>
      <c r="W65" s="42" t="s">
        <v>1055</v>
      </c>
      <c r="X65" s="12"/>
      <c r="Y65" s="12" t="s">
        <v>2111</v>
      </c>
      <c r="Z65" s="12" t="s">
        <v>337</v>
      </c>
      <c r="AD65" s="41" t="str">
        <f t="shared" si="0"/>
        <v>CO0091</v>
      </c>
      <c r="AE65" s="12">
        <f t="shared" si="1"/>
        <v>1634</v>
      </c>
      <c r="AF65" s="36">
        <f t="shared" si="2"/>
        <v>1127337198</v>
      </c>
    </row>
    <row r="66" spans="1:32" ht="15" customHeight="1" x14ac:dyDescent="0.35">
      <c r="A66" s="19">
        <v>62</v>
      </c>
      <c r="B66" s="36">
        <v>84038935</v>
      </c>
      <c r="C66" s="12" t="s">
        <v>221</v>
      </c>
      <c r="D66" s="12" t="s">
        <v>344</v>
      </c>
      <c r="E66" s="12" t="s">
        <v>27</v>
      </c>
      <c r="F66" s="12" t="s">
        <v>345</v>
      </c>
      <c r="G66" s="12" t="s">
        <v>221</v>
      </c>
      <c r="H66" s="12">
        <v>3187537280</v>
      </c>
      <c r="I66" s="13">
        <v>26494</v>
      </c>
      <c r="J66" s="12">
        <v>1634</v>
      </c>
      <c r="K66" s="12" t="s">
        <v>29</v>
      </c>
      <c r="L66" s="13">
        <v>42065</v>
      </c>
      <c r="M66" s="36">
        <v>2324800</v>
      </c>
      <c r="N66" s="12" t="s">
        <v>49</v>
      </c>
      <c r="O66" s="12" t="s">
        <v>62</v>
      </c>
      <c r="P66" s="12" t="s">
        <v>32</v>
      </c>
      <c r="Q66" s="12" t="s">
        <v>685</v>
      </c>
      <c r="R66" s="12" t="s">
        <v>834</v>
      </c>
      <c r="S66" s="12" t="s">
        <v>33</v>
      </c>
      <c r="T66" s="13" t="s">
        <v>687</v>
      </c>
      <c r="U66" s="12" t="s">
        <v>35</v>
      </c>
      <c r="V66" s="12">
        <v>6.96</v>
      </c>
      <c r="W66" s="42" t="s">
        <v>1055</v>
      </c>
      <c r="X66" s="12"/>
      <c r="Y66" s="12" t="s">
        <v>1396</v>
      </c>
      <c r="Z66" s="12" t="s">
        <v>344</v>
      </c>
      <c r="AD66" s="41" t="str">
        <f t="shared" si="0"/>
        <v>CO0093</v>
      </c>
      <c r="AE66" s="12">
        <f t="shared" si="1"/>
        <v>1634</v>
      </c>
      <c r="AF66" s="36">
        <f t="shared" si="2"/>
        <v>84038935</v>
      </c>
    </row>
    <row r="67" spans="1:32" ht="15" customHeight="1" x14ac:dyDescent="0.35">
      <c r="A67" s="19">
        <v>63</v>
      </c>
      <c r="B67" s="36">
        <v>5135224</v>
      </c>
      <c r="C67" s="12" t="s">
        <v>74</v>
      </c>
      <c r="D67" s="12" t="s">
        <v>346</v>
      </c>
      <c r="E67" s="12" t="s">
        <v>27</v>
      </c>
      <c r="F67" s="12" t="s">
        <v>347</v>
      </c>
      <c r="G67" s="12" t="s">
        <v>74</v>
      </c>
      <c r="H67" s="12">
        <v>3103673526</v>
      </c>
      <c r="I67" s="13">
        <v>29494</v>
      </c>
      <c r="J67" s="12">
        <v>1634</v>
      </c>
      <c r="K67" s="12" t="s">
        <v>29</v>
      </c>
      <c r="L67" s="13">
        <v>41655</v>
      </c>
      <c r="M67" s="36">
        <v>2324800</v>
      </c>
      <c r="N67" s="12" t="s">
        <v>49</v>
      </c>
      <c r="O67" s="12" t="s">
        <v>62</v>
      </c>
      <c r="P67" s="12" t="s">
        <v>32</v>
      </c>
      <c r="Q67" s="12" t="s">
        <v>685</v>
      </c>
      <c r="R67" s="12" t="s">
        <v>835</v>
      </c>
      <c r="S67" s="12" t="s">
        <v>77</v>
      </c>
      <c r="T67" s="13" t="s">
        <v>687</v>
      </c>
      <c r="U67" s="12" t="s">
        <v>35</v>
      </c>
      <c r="V67" s="12">
        <v>6.96</v>
      </c>
      <c r="W67" s="42" t="s">
        <v>1055</v>
      </c>
      <c r="X67" s="12"/>
      <c r="Y67" s="12" t="s">
        <v>1398</v>
      </c>
      <c r="Z67" s="12" t="s">
        <v>346</v>
      </c>
      <c r="AD67" s="41" t="str">
        <f t="shared" si="0"/>
        <v>CO0094</v>
      </c>
      <c r="AE67" s="12">
        <f t="shared" si="1"/>
        <v>1634</v>
      </c>
      <c r="AF67" s="36">
        <f t="shared" si="2"/>
        <v>5135224</v>
      </c>
    </row>
    <row r="68" spans="1:32" ht="15" customHeight="1" x14ac:dyDescent="0.35">
      <c r="A68" s="19">
        <v>64</v>
      </c>
      <c r="B68" s="36">
        <v>72000737</v>
      </c>
      <c r="C68" s="12" t="s">
        <v>52</v>
      </c>
      <c r="D68" s="12" t="s">
        <v>348</v>
      </c>
      <c r="E68" s="12" t="s">
        <v>27</v>
      </c>
      <c r="F68" s="12" t="s">
        <v>349</v>
      </c>
      <c r="G68" s="12" t="s">
        <v>52</v>
      </c>
      <c r="H68" s="12">
        <v>3012889999</v>
      </c>
      <c r="I68" s="13">
        <v>28381</v>
      </c>
      <c r="J68" s="12">
        <v>1694</v>
      </c>
      <c r="K68" s="12" t="s">
        <v>68</v>
      </c>
      <c r="L68" s="13">
        <v>41395</v>
      </c>
      <c r="M68" s="36">
        <v>2500000</v>
      </c>
      <c r="N68" s="12" t="s">
        <v>69</v>
      </c>
      <c r="O68" s="12" t="s">
        <v>62</v>
      </c>
      <c r="P68" s="12" t="s">
        <v>350</v>
      </c>
      <c r="Q68" s="12" t="s">
        <v>685</v>
      </c>
      <c r="R68" s="12" t="s">
        <v>836</v>
      </c>
      <c r="S68" s="12" t="s">
        <v>51</v>
      </c>
      <c r="T68" s="13" t="s">
        <v>687</v>
      </c>
      <c r="U68" s="12" t="s">
        <v>78</v>
      </c>
      <c r="V68" s="12">
        <v>4.3499999999999996</v>
      </c>
      <c r="W68" s="42" t="s">
        <v>924</v>
      </c>
      <c r="X68" s="12"/>
      <c r="Y68" s="12" t="s">
        <v>1402</v>
      </c>
      <c r="Z68" s="12" t="s">
        <v>348</v>
      </c>
      <c r="AD68" s="41" t="str">
        <f t="shared" si="0"/>
        <v>CO0095</v>
      </c>
      <c r="AE68" s="12">
        <f t="shared" si="1"/>
        <v>1694</v>
      </c>
      <c r="AF68" s="36">
        <f t="shared" si="2"/>
        <v>72000737</v>
      </c>
    </row>
    <row r="69" spans="1:32" ht="15" customHeight="1" x14ac:dyDescent="0.35">
      <c r="A69" s="19">
        <v>65</v>
      </c>
      <c r="B69" s="36">
        <v>79655840</v>
      </c>
      <c r="C69" s="12" t="s">
        <v>79</v>
      </c>
      <c r="D69" s="12" t="s">
        <v>837</v>
      </c>
      <c r="E69" s="12" t="s">
        <v>27</v>
      </c>
      <c r="F69" s="12" t="s">
        <v>1404</v>
      </c>
      <c r="G69" s="12" t="s">
        <v>52</v>
      </c>
      <c r="H69" s="12">
        <v>3132514099</v>
      </c>
      <c r="I69" s="13">
        <v>26960</v>
      </c>
      <c r="J69" s="12">
        <v>167001</v>
      </c>
      <c r="K69" s="12" t="s">
        <v>197</v>
      </c>
      <c r="L69" s="13">
        <v>43837</v>
      </c>
      <c r="M69" s="36">
        <v>3800000</v>
      </c>
      <c r="N69" s="12" t="s">
        <v>69</v>
      </c>
      <c r="O69" s="12" t="s">
        <v>100</v>
      </c>
      <c r="P69" s="12" t="s">
        <v>148</v>
      </c>
      <c r="Q69" s="12" t="s">
        <v>685</v>
      </c>
      <c r="R69" s="12" t="s">
        <v>839</v>
      </c>
      <c r="S69" s="12" t="s">
        <v>51</v>
      </c>
      <c r="T69" s="13" t="s">
        <v>687</v>
      </c>
      <c r="U69" s="12" t="s">
        <v>78</v>
      </c>
      <c r="V69" s="12">
        <v>4.3499999999999996</v>
      </c>
      <c r="W69" s="42" t="s">
        <v>924</v>
      </c>
      <c r="X69" s="12"/>
      <c r="Y69" s="12" t="s">
        <v>1408</v>
      </c>
      <c r="Z69" s="12" t="s">
        <v>837</v>
      </c>
      <c r="AD69" s="41" t="str">
        <f t="shared" ref="AD69:AD132" si="3">+"CO"&amp;MID(Y69,7,4)</f>
        <v>CO0226</v>
      </c>
      <c r="AE69" s="12">
        <f t="shared" ref="AE69:AE132" si="4">+J69</f>
        <v>167001</v>
      </c>
      <c r="AF69" s="36">
        <f t="shared" ref="AF69:AF132" si="5">+B69</f>
        <v>79655840</v>
      </c>
    </row>
    <row r="70" spans="1:32" ht="15" customHeight="1" x14ac:dyDescent="0.35">
      <c r="A70" s="19">
        <v>66</v>
      </c>
      <c r="B70" s="36">
        <v>1065824827</v>
      </c>
      <c r="C70" s="12" t="s">
        <v>74</v>
      </c>
      <c r="D70" s="12" t="s">
        <v>840</v>
      </c>
      <c r="E70" s="12" t="s">
        <v>27</v>
      </c>
      <c r="F70" s="12" t="s">
        <v>2112</v>
      </c>
      <c r="G70" s="12" t="s">
        <v>74</v>
      </c>
      <c r="H70" s="12">
        <v>3157988445</v>
      </c>
      <c r="I70" s="13">
        <v>35175</v>
      </c>
      <c r="J70" s="12">
        <v>1634</v>
      </c>
      <c r="K70" s="12" t="s">
        <v>29</v>
      </c>
      <c r="L70" s="13">
        <v>43831</v>
      </c>
      <c r="M70" s="36">
        <v>1334500</v>
      </c>
      <c r="N70" s="12" t="s">
        <v>357</v>
      </c>
      <c r="O70" s="12" t="s">
        <v>100</v>
      </c>
      <c r="P70" s="12" t="s">
        <v>88</v>
      </c>
      <c r="Q70" s="12" t="s">
        <v>685</v>
      </c>
      <c r="R70" s="12" t="s">
        <v>842</v>
      </c>
      <c r="S70" s="12" t="s">
        <v>77</v>
      </c>
      <c r="T70" s="13" t="s">
        <v>687</v>
      </c>
      <c r="U70" s="12" t="s">
        <v>35</v>
      </c>
      <c r="V70" s="12">
        <v>6.96</v>
      </c>
      <c r="W70" s="42" t="s">
        <v>1055</v>
      </c>
      <c r="X70" s="12"/>
      <c r="Y70" s="12" t="s">
        <v>1417</v>
      </c>
      <c r="Z70" s="12" t="s">
        <v>840</v>
      </c>
      <c r="AD70" s="41" t="str">
        <f t="shared" si="3"/>
        <v>CO0224</v>
      </c>
      <c r="AE70" s="12">
        <f t="shared" si="4"/>
        <v>1634</v>
      </c>
      <c r="AF70" s="36">
        <f t="shared" si="5"/>
        <v>1065824827</v>
      </c>
    </row>
    <row r="71" spans="1:32" ht="15" customHeight="1" x14ac:dyDescent="0.35">
      <c r="A71" s="19">
        <v>67</v>
      </c>
      <c r="B71" s="36">
        <v>1061046130</v>
      </c>
      <c r="C71" s="12" t="s">
        <v>358</v>
      </c>
      <c r="D71" s="12" t="s">
        <v>359</v>
      </c>
      <c r="E71" s="12" t="s">
        <v>66</v>
      </c>
      <c r="F71" s="12" t="s">
        <v>360</v>
      </c>
      <c r="G71" s="12" t="s">
        <v>114</v>
      </c>
      <c r="H71" s="12">
        <v>3135290208</v>
      </c>
      <c r="I71" s="13">
        <v>31648</v>
      </c>
      <c r="J71" s="67">
        <v>1618</v>
      </c>
      <c r="K71" s="67" t="s">
        <v>118</v>
      </c>
      <c r="L71" s="13">
        <v>41091</v>
      </c>
      <c r="M71" s="36">
        <v>3892500</v>
      </c>
      <c r="N71" s="12" t="s">
        <v>49</v>
      </c>
      <c r="O71" s="12" t="s">
        <v>31</v>
      </c>
      <c r="P71" s="12" t="s">
        <v>843</v>
      </c>
      <c r="Q71" s="12" t="s">
        <v>685</v>
      </c>
      <c r="R71" s="12" t="s">
        <v>844</v>
      </c>
      <c r="S71" s="12" t="s">
        <v>77</v>
      </c>
      <c r="T71" s="13" t="s">
        <v>687</v>
      </c>
      <c r="U71" s="12" t="s">
        <v>35</v>
      </c>
      <c r="V71" s="12">
        <v>6.96</v>
      </c>
      <c r="W71" s="42" t="s">
        <v>924</v>
      </c>
      <c r="X71" s="12"/>
      <c r="Y71" s="12" t="s">
        <v>1911</v>
      </c>
      <c r="Z71" s="12" t="s">
        <v>359</v>
      </c>
      <c r="AD71" s="41" t="str">
        <f t="shared" si="3"/>
        <v>CO0096</v>
      </c>
      <c r="AE71" s="12">
        <f t="shared" si="4"/>
        <v>1618</v>
      </c>
      <c r="AF71" s="36">
        <f t="shared" si="5"/>
        <v>1061046130</v>
      </c>
    </row>
    <row r="72" spans="1:32" ht="15" customHeight="1" x14ac:dyDescent="0.35">
      <c r="A72" s="19">
        <v>68</v>
      </c>
      <c r="B72" s="36">
        <v>1113631697</v>
      </c>
      <c r="C72" s="12" t="s">
        <v>93</v>
      </c>
      <c r="D72" s="12" t="s">
        <v>361</v>
      </c>
      <c r="E72" s="12" t="s">
        <v>27</v>
      </c>
      <c r="F72" s="12" t="s">
        <v>362</v>
      </c>
      <c r="G72" s="12" t="s">
        <v>363</v>
      </c>
      <c r="H72" s="12">
        <v>3136348382</v>
      </c>
      <c r="I72" s="13">
        <v>32034</v>
      </c>
      <c r="J72" s="12">
        <v>1624</v>
      </c>
      <c r="K72" s="12" t="s">
        <v>60</v>
      </c>
      <c r="L72" s="13">
        <v>41579</v>
      </c>
      <c r="M72" s="36">
        <v>1300000</v>
      </c>
      <c r="N72" s="12" t="s">
        <v>75</v>
      </c>
      <c r="O72" s="12" t="s">
        <v>62</v>
      </c>
      <c r="P72" s="12" t="s">
        <v>1126</v>
      </c>
      <c r="Q72" s="12" t="s">
        <v>685</v>
      </c>
      <c r="R72" s="12" t="s">
        <v>848</v>
      </c>
      <c r="S72" s="12" t="s">
        <v>64</v>
      </c>
      <c r="T72" s="13" t="s">
        <v>687</v>
      </c>
      <c r="U72" s="12" t="s">
        <v>35</v>
      </c>
      <c r="V72" s="12">
        <v>6.96</v>
      </c>
      <c r="W72" s="42" t="s">
        <v>924</v>
      </c>
      <c r="X72" s="12"/>
      <c r="Y72" s="12" t="s">
        <v>2113</v>
      </c>
      <c r="Z72" s="12" t="s">
        <v>361</v>
      </c>
      <c r="AD72" s="41" t="str">
        <f t="shared" si="3"/>
        <v>CO0098</v>
      </c>
      <c r="AE72" s="12">
        <f t="shared" si="4"/>
        <v>1624</v>
      </c>
      <c r="AF72" s="36">
        <f t="shared" si="5"/>
        <v>1113631697</v>
      </c>
    </row>
    <row r="73" spans="1:32" ht="15" customHeight="1" x14ac:dyDescent="0.35">
      <c r="A73" s="19">
        <v>69</v>
      </c>
      <c r="B73" s="36">
        <v>1064115056</v>
      </c>
      <c r="C73" s="12" t="s">
        <v>735</v>
      </c>
      <c r="D73" s="12" t="s">
        <v>364</v>
      </c>
      <c r="E73" s="12" t="s">
        <v>27</v>
      </c>
      <c r="F73" s="12" t="s">
        <v>365</v>
      </c>
      <c r="G73" s="12" t="s">
        <v>114</v>
      </c>
      <c r="H73" s="12">
        <v>3215448641</v>
      </c>
      <c r="I73" s="13">
        <v>34389</v>
      </c>
      <c r="J73" s="12">
        <v>1640</v>
      </c>
      <c r="K73" s="12" t="s">
        <v>1066</v>
      </c>
      <c r="L73" s="13">
        <v>42051</v>
      </c>
      <c r="M73" s="36">
        <v>2142000</v>
      </c>
      <c r="N73" s="12" t="s">
        <v>49</v>
      </c>
      <c r="O73" s="12" t="s">
        <v>31</v>
      </c>
      <c r="P73" s="12" t="s">
        <v>82</v>
      </c>
      <c r="Q73" s="12" t="s">
        <v>685</v>
      </c>
      <c r="R73" s="12" t="s">
        <v>849</v>
      </c>
      <c r="S73" s="12" t="s">
        <v>51</v>
      </c>
      <c r="T73" s="13" t="s">
        <v>687</v>
      </c>
      <c r="U73" s="12" t="s">
        <v>35</v>
      </c>
      <c r="V73" s="12">
        <v>6.96</v>
      </c>
      <c r="W73" s="42" t="s">
        <v>924</v>
      </c>
      <c r="X73" s="12"/>
      <c r="Y73" s="12" t="s">
        <v>1884</v>
      </c>
      <c r="Z73" s="12" t="s">
        <v>364</v>
      </c>
      <c r="AD73" s="41" t="str">
        <f t="shared" si="3"/>
        <v>CO0099</v>
      </c>
      <c r="AE73" s="12">
        <f t="shared" si="4"/>
        <v>1640</v>
      </c>
      <c r="AF73" s="36">
        <f t="shared" si="5"/>
        <v>1064115056</v>
      </c>
    </row>
    <row r="74" spans="1:32" ht="15" customHeight="1" x14ac:dyDescent="0.35">
      <c r="A74" s="19">
        <v>70</v>
      </c>
      <c r="B74" s="36">
        <v>85458242</v>
      </c>
      <c r="C74" s="12" t="s">
        <v>96</v>
      </c>
      <c r="D74" s="12" t="s">
        <v>370</v>
      </c>
      <c r="E74" s="12" t="s">
        <v>27</v>
      </c>
      <c r="F74" s="12" t="s">
        <v>371</v>
      </c>
      <c r="G74" s="12" t="s">
        <v>96</v>
      </c>
      <c r="H74" s="12">
        <v>3178952955</v>
      </c>
      <c r="I74" s="13">
        <v>25681</v>
      </c>
      <c r="J74" s="12">
        <v>1634</v>
      </c>
      <c r="K74" s="12" t="s">
        <v>29</v>
      </c>
      <c r="L74" s="13">
        <v>41671</v>
      </c>
      <c r="M74" s="36">
        <v>2477500</v>
      </c>
      <c r="N74" s="12" t="s">
        <v>61</v>
      </c>
      <c r="O74" s="12" t="s">
        <v>62</v>
      </c>
      <c r="P74" s="12" t="s">
        <v>105</v>
      </c>
      <c r="Q74" s="12" t="s">
        <v>685</v>
      </c>
      <c r="R74" s="12" t="s">
        <v>850</v>
      </c>
      <c r="S74" s="12" t="s">
        <v>77</v>
      </c>
      <c r="T74" s="13" t="s">
        <v>687</v>
      </c>
      <c r="U74" s="12" t="s">
        <v>35</v>
      </c>
      <c r="V74" s="12">
        <v>6.96</v>
      </c>
      <c r="W74" s="42" t="s">
        <v>1055</v>
      </c>
      <c r="X74" s="12"/>
      <c r="Y74" s="12" t="s">
        <v>1427</v>
      </c>
      <c r="Z74" s="12" t="s">
        <v>370</v>
      </c>
      <c r="AD74" s="41" t="str">
        <f t="shared" si="3"/>
        <v>CO0100</v>
      </c>
      <c r="AE74" s="12">
        <f t="shared" si="4"/>
        <v>1634</v>
      </c>
      <c r="AF74" s="36">
        <f t="shared" si="5"/>
        <v>85458242</v>
      </c>
    </row>
    <row r="75" spans="1:32" ht="15" customHeight="1" x14ac:dyDescent="0.35">
      <c r="A75" s="19">
        <v>71</v>
      </c>
      <c r="B75" s="36">
        <v>77153948</v>
      </c>
      <c r="C75" s="12" t="s">
        <v>439</v>
      </c>
      <c r="D75" s="12" t="s">
        <v>372</v>
      </c>
      <c r="E75" s="12" t="s">
        <v>27</v>
      </c>
      <c r="F75" s="12" t="s">
        <v>373</v>
      </c>
      <c r="G75" s="12" t="s">
        <v>39</v>
      </c>
      <c r="H75" s="12">
        <v>3188170184</v>
      </c>
      <c r="I75" s="13">
        <v>24646</v>
      </c>
      <c r="J75" s="12">
        <v>1634</v>
      </c>
      <c r="K75" s="12" t="s">
        <v>29</v>
      </c>
      <c r="L75" s="13">
        <v>41671</v>
      </c>
      <c r="M75" s="36">
        <v>2477500</v>
      </c>
      <c r="N75" s="12" t="s">
        <v>30</v>
      </c>
      <c r="O75" s="12" t="s">
        <v>31</v>
      </c>
      <c r="P75" s="12" t="s">
        <v>105</v>
      </c>
      <c r="Q75" s="12" t="s">
        <v>685</v>
      </c>
      <c r="R75" s="12" t="s">
        <v>851</v>
      </c>
      <c r="S75" s="12" t="s">
        <v>77</v>
      </c>
      <c r="T75" s="13" t="s">
        <v>687</v>
      </c>
      <c r="U75" s="12" t="s">
        <v>35</v>
      </c>
      <c r="V75" s="12">
        <v>6.96</v>
      </c>
      <c r="W75" s="42" t="s">
        <v>1055</v>
      </c>
      <c r="X75" s="12"/>
      <c r="Y75" s="12" t="s">
        <v>1430</v>
      </c>
      <c r="Z75" s="12" t="s">
        <v>372</v>
      </c>
      <c r="AD75" s="41" t="str">
        <f t="shared" si="3"/>
        <v>CO0101</v>
      </c>
      <c r="AE75" s="12">
        <f t="shared" si="4"/>
        <v>1634</v>
      </c>
      <c r="AF75" s="36">
        <f t="shared" si="5"/>
        <v>77153948</v>
      </c>
    </row>
    <row r="76" spans="1:32" ht="15" customHeight="1" x14ac:dyDescent="0.35">
      <c r="A76" s="19">
        <v>72</v>
      </c>
      <c r="B76" s="36">
        <v>1234092017</v>
      </c>
      <c r="C76" s="12" t="s">
        <v>52</v>
      </c>
      <c r="D76" s="12" t="s">
        <v>856</v>
      </c>
      <c r="E76" s="12" t="s">
        <v>27</v>
      </c>
      <c r="F76" s="12" t="s">
        <v>857</v>
      </c>
      <c r="G76" s="12" t="s">
        <v>47</v>
      </c>
      <c r="H76" s="12">
        <v>3015044420</v>
      </c>
      <c r="I76" s="13">
        <v>36010</v>
      </c>
      <c r="J76" s="12">
        <v>1640</v>
      </c>
      <c r="K76" s="12" t="s">
        <v>1066</v>
      </c>
      <c r="L76" s="13">
        <v>43545</v>
      </c>
      <c r="M76" s="36">
        <v>1116000</v>
      </c>
      <c r="N76" s="12" t="s">
        <v>69</v>
      </c>
      <c r="O76" s="12" t="s">
        <v>31</v>
      </c>
      <c r="P76" s="12" t="s">
        <v>204</v>
      </c>
      <c r="Q76" s="12" t="s">
        <v>685</v>
      </c>
      <c r="R76" s="12" t="s">
        <v>858</v>
      </c>
      <c r="S76" s="12" t="s">
        <v>51</v>
      </c>
      <c r="T76" s="13" t="s">
        <v>687</v>
      </c>
      <c r="U76" s="12" t="s">
        <v>35</v>
      </c>
      <c r="V76" s="12">
        <v>6.96</v>
      </c>
      <c r="W76" s="42" t="s">
        <v>924</v>
      </c>
      <c r="X76" s="12"/>
      <c r="Y76" s="12" t="s">
        <v>1433</v>
      </c>
      <c r="Z76" s="12" t="s">
        <v>1434</v>
      </c>
      <c r="AD76" s="41" t="str">
        <f t="shared" si="3"/>
        <v>CO0104</v>
      </c>
      <c r="AE76" s="12">
        <f t="shared" si="4"/>
        <v>1640</v>
      </c>
      <c r="AF76" s="36">
        <f t="shared" si="5"/>
        <v>1234092017</v>
      </c>
    </row>
    <row r="77" spans="1:32" ht="15" customHeight="1" x14ac:dyDescent="0.35">
      <c r="A77" s="19">
        <v>73</v>
      </c>
      <c r="B77" s="36">
        <v>1064800649</v>
      </c>
      <c r="C77" s="12" t="s">
        <v>111</v>
      </c>
      <c r="D77" s="12" t="s">
        <v>391</v>
      </c>
      <c r="E77" s="12" t="s">
        <v>27</v>
      </c>
      <c r="F77" s="12" t="s">
        <v>392</v>
      </c>
      <c r="G77" s="12" t="s">
        <v>111</v>
      </c>
      <c r="H77" s="12">
        <v>3175034602</v>
      </c>
      <c r="I77" s="13">
        <v>34976</v>
      </c>
      <c r="J77" s="12">
        <v>1634</v>
      </c>
      <c r="K77" s="12" t="s">
        <v>29</v>
      </c>
      <c r="L77" s="13">
        <v>42534</v>
      </c>
      <c r="M77" s="36">
        <v>1639900</v>
      </c>
      <c r="N77" s="12" t="s">
        <v>30</v>
      </c>
      <c r="O77" s="12" t="s">
        <v>31</v>
      </c>
      <c r="P77" s="12" t="s">
        <v>88</v>
      </c>
      <c r="Q77" s="12" t="s">
        <v>685</v>
      </c>
      <c r="R77" s="12" t="s">
        <v>859</v>
      </c>
      <c r="S77" s="12" t="s">
        <v>77</v>
      </c>
      <c r="T77" s="13" t="s">
        <v>687</v>
      </c>
      <c r="U77" s="12" t="s">
        <v>35</v>
      </c>
      <c r="V77" s="12">
        <v>6.96</v>
      </c>
      <c r="W77" s="42" t="s">
        <v>1055</v>
      </c>
      <c r="X77" s="12"/>
      <c r="Y77" s="12" t="s">
        <v>1438</v>
      </c>
      <c r="Z77" s="12" t="s">
        <v>391</v>
      </c>
      <c r="AD77" s="41" t="str">
        <f t="shared" si="3"/>
        <v>CO0105</v>
      </c>
      <c r="AE77" s="12">
        <f t="shared" si="4"/>
        <v>1634</v>
      </c>
      <c r="AF77" s="36">
        <f t="shared" si="5"/>
        <v>1064800649</v>
      </c>
    </row>
    <row r="78" spans="1:32" ht="15" customHeight="1" x14ac:dyDescent="0.35">
      <c r="A78" s="19">
        <v>74</v>
      </c>
      <c r="B78" s="36">
        <v>1064793574</v>
      </c>
      <c r="C78" s="12" t="s">
        <v>111</v>
      </c>
      <c r="D78" s="12" t="s">
        <v>393</v>
      </c>
      <c r="E78" s="12" t="s">
        <v>27</v>
      </c>
      <c r="F78" s="12" t="s">
        <v>394</v>
      </c>
      <c r="G78" s="12" t="s">
        <v>111</v>
      </c>
      <c r="H78" s="12">
        <v>3205485377</v>
      </c>
      <c r="I78" s="13">
        <v>33081</v>
      </c>
      <c r="J78" s="12">
        <v>1634</v>
      </c>
      <c r="K78" s="12" t="s">
        <v>29</v>
      </c>
      <c r="L78" s="13">
        <v>41995</v>
      </c>
      <c r="M78" s="36">
        <v>1639900</v>
      </c>
      <c r="N78" s="12" t="s">
        <v>30</v>
      </c>
      <c r="O78" s="12" t="s">
        <v>31</v>
      </c>
      <c r="P78" s="12" t="s">
        <v>88</v>
      </c>
      <c r="Q78" s="12" t="s">
        <v>685</v>
      </c>
      <c r="R78" s="12" t="s">
        <v>860</v>
      </c>
      <c r="S78" s="12" t="s">
        <v>77</v>
      </c>
      <c r="T78" s="13" t="s">
        <v>687</v>
      </c>
      <c r="U78" s="12" t="s">
        <v>35</v>
      </c>
      <c r="V78" s="12">
        <v>6.96</v>
      </c>
      <c r="W78" s="42" t="s">
        <v>1055</v>
      </c>
      <c r="X78" s="12"/>
      <c r="Y78" s="12" t="s">
        <v>1441</v>
      </c>
      <c r="Z78" s="12" t="s">
        <v>393</v>
      </c>
      <c r="AD78" s="41" t="str">
        <f t="shared" si="3"/>
        <v>CO0106</v>
      </c>
      <c r="AE78" s="12">
        <f t="shared" si="4"/>
        <v>1634</v>
      </c>
      <c r="AF78" s="36">
        <f t="shared" si="5"/>
        <v>1064793574</v>
      </c>
    </row>
    <row r="79" spans="1:32" ht="15" customHeight="1" x14ac:dyDescent="0.35">
      <c r="A79" s="19">
        <v>75</v>
      </c>
      <c r="B79" s="36">
        <v>1065654663</v>
      </c>
      <c r="C79" s="12" t="s">
        <v>74</v>
      </c>
      <c r="D79" s="12" t="s">
        <v>395</v>
      </c>
      <c r="E79" s="12" t="s">
        <v>27</v>
      </c>
      <c r="F79" s="12" t="s">
        <v>396</v>
      </c>
      <c r="G79" s="12" t="s">
        <v>74</v>
      </c>
      <c r="H79" s="12">
        <v>3146035685</v>
      </c>
      <c r="I79" s="13">
        <v>34125</v>
      </c>
      <c r="J79" s="12">
        <v>1634</v>
      </c>
      <c r="K79" s="12" t="s">
        <v>29</v>
      </c>
      <c r="L79" s="13">
        <v>42248</v>
      </c>
      <c r="M79" s="36">
        <v>1277500</v>
      </c>
      <c r="N79" s="12" t="s">
        <v>30</v>
      </c>
      <c r="O79" s="12" t="s">
        <v>31</v>
      </c>
      <c r="P79" s="12" t="s">
        <v>397</v>
      </c>
      <c r="Q79" s="12" t="s">
        <v>685</v>
      </c>
      <c r="R79" s="12" t="s">
        <v>861</v>
      </c>
      <c r="S79" s="12" t="s">
        <v>77</v>
      </c>
      <c r="T79" s="13" t="s">
        <v>687</v>
      </c>
      <c r="U79" s="12" t="s">
        <v>35</v>
      </c>
      <c r="V79" s="12">
        <v>6.96</v>
      </c>
      <c r="W79" s="42" t="s">
        <v>1055</v>
      </c>
      <c r="X79" s="12"/>
      <c r="Y79" s="12" t="s">
        <v>1444</v>
      </c>
      <c r="Z79" s="12" t="s">
        <v>395</v>
      </c>
      <c r="AD79" s="41" t="str">
        <f t="shared" si="3"/>
        <v>CO0107</v>
      </c>
      <c r="AE79" s="12">
        <f t="shared" si="4"/>
        <v>1634</v>
      </c>
      <c r="AF79" s="36">
        <f t="shared" si="5"/>
        <v>1065654663</v>
      </c>
    </row>
    <row r="80" spans="1:32" ht="15" customHeight="1" x14ac:dyDescent="0.35">
      <c r="A80" s="19">
        <v>76</v>
      </c>
      <c r="B80" s="36">
        <v>1140894888</v>
      </c>
      <c r="C80" s="12" t="s">
        <v>52</v>
      </c>
      <c r="D80" s="12" t="s">
        <v>862</v>
      </c>
      <c r="E80" s="12" t="s">
        <v>27</v>
      </c>
      <c r="F80" s="12" t="s">
        <v>863</v>
      </c>
      <c r="G80" s="12" t="s">
        <v>52</v>
      </c>
      <c r="H80" s="12">
        <v>3045849723</v>
      </c>
      <c r="I80" s="13">
        <v>35660</v>
      </c>
      <c r="J80" s="12">
        <v>1634</v>
      </c>
      <c r="K80" s="12" t="s">
        <v>29</v>
      </c>
      <c r="L80" s="13">
        <v>43819</v>
      </c>
      <c r="M80" s="36">
        <v>877803</v>
      </c>
      <c r="N80" s="12" t="s">
        <v>641</v>
      </c>
      <c r="O80" s="12" t="s">
        <v>41</v>
      </c>
      <c r="P80" s="12" t="s">
        <v>42</v>
      </c>
      <c r="Q80" s="12" t="s">
        <v>685</v>
      </c>
      <c r="R80" s="12" t="s">
        <v>2114</v>
      </c>
      <c r="S80" s="12" t="s">
        <v>43</v>
      </c>
      <c r="T80" s="13">
        <v>44239</v>
      </c>
      <c r="U80" s="12" t="s">
        <v>755</v>
      </c>
      <c r="V80" s="12">
        <v>0</v>
      </c>
      <c r="W80" s="42" t="s">
        <v>924</v>
      </c>
      <c r="X80" s="12">
        <v>299</v>
      </c>
      <c r="Y80" s="12" t="s">
        <v>2115</v>
      </c>
      <c r="Z80" s="12" t="s">
        <v>862</v>
      </c>
      <c r="AD80" s="41" t="str">
        <f t="shared" si="3"/>
        <v>CO0227</v>
      </c>
      <c r="AE80" s="12">
        <f t="shared" si="4"/>
        <v>1634</v>
      </c>
      <c r="AF80" s="36">
        <f t="shared" si="5"/>
        <v>1140894888</v>
      </c>
    </row>
    <row r="81" spans="1:32" ht="15" customHeight="1" x14ac:dyDescent="0.35">
      <c r="A81" s="19">
        <v>77</v>
      </c>
      <c r="B81" s="36">
        <v>1119836593</v>
      </c>
      <c r="C81" s="12" t="s">
        <v>25</v>
      </c>
      <c r="D81" s="12" t="s">
        <v>400</v>
      </c>
      <c r="E81" s="12" t="s">
        <v>27</v>
      </c>
      <c r="F81" s="12" t="s">
        <v>401</v>
      </c>
      <c r="G81" s="12" t="s">
        <v>25</v>
      </c>
      <c r="H81" s="12">
        <v>3177524966</v>
      </c>
      <c r="I81" s="13">
        <v>31948</v>
      </c>
      <c r="J81" s="12">
        <v>1634</v>
      </c>
      <c r="K81" s="12" t="s">
        <v>29</v>
      </c>
      <c r="L81" s="13">
        <v>41655</v>
      </c>
      <c r="M81" s="36">
        <v>2477500</v>
      </c>
      <c r="N81" s="12" t="s">
        <v>30</v>
      </c>
      <c r="O81" s="12" t="s">
        <v>62</v>
      </c>
      <c r="P81" s="12" t="s">
        <v>105</v>
      </c>
      <c r="Q81" s="12" t="s">
        <v>685</v>
      </c>
      <c r="R81" s="12" t="s">
        <v>869</v>
      </c>
      <c r="S81" s="12" t="s">
        <v>33</v>
      </c>
      <c r="T81" s="13" t="s">
        <v>687</v>
      </c>
      <c r="U81" s="12" t="s">
        <v>35</v>
      </c>
      <c r="V81" s="12">
        <v>6.96</v>
      </c>
      <c r="W81" s="42" t="s">
        <v>1055</v>
      </c>
      <c r="X81" s="12"/>
      <c r="Y81" s="12" t="s">
        <v>1447</v>
      </c>
      <c r="Z81" s="12" t="s">
        <v>1448</v>
      </c>
      <c r="AD81" s="41" t="str">
        <f t="shared" si="3"/>
        <v>CO0110</v>
      </c>
      <c r="AE81" s="12">
        <f t="shared" si="4"/>
        <v>1634</v>
      </c>
      <c r="AF81" s="36">
        <f t="shared" si="5"/>
        <v>1119836593</v>
      </c>
    </row>
    <row r="82" spans="1:32" ht="15" customHeight="1" x14ac:dyDescent="0.35">
      <c r="A82" s="19">
        <v>78</v>
      </c>
      <c r="B82" s="36">
        <v>1042431835</v>
      </c>
      <c r="C82" s="12" t="s">
        <v>47</v>
      </c>
      <c r="D82" s="12" t="s">
        <v>402</v>
      </c>
      <c r="E82" s="12" t="s">
        <v>27</v>
      </c>
      <c r="F82" s="12" t="s">
        <v>403</v>
      </c>
      <c r="G82" s="12" t="s">
        <v>339</v>
      </c>
      <c r="H82" s="12">
        <v>3178724423</v>
      </c>
      <c r="I82" s="13">
        <v>32148</v>
      </c>
      <c r="J82" s="12">
        <v>1634</v>
      </c>
      <c r="K82" s="12" t="s">
        <v>29</v>
      </c>
      <c r="L82" s="13">
        <v>41671</v>
      </c>
      <c r="M82" s="36">
        <v>2477500</v>
      </c>
      <c r="N82" s="12" t="s">
        <v>30</v>
      </c>
      <c r="O82" s="12" t="s">
        <v>31</v>
      </c>
      <c r="P82" s="12" t="s">
        <v>105</v>
      </c>
      <c r="Q82" s="12" t="s">
        <v>685</v>
      </c>
      <c r="R82" s="12" t="s">
        <v>870</v>
      </c>
      <c r="S82" s="12" t="s">
        <v>77</v>
      </c>
      <c r="T82" s="13" t="s">
        <v>687</v>
      </c>
      <c r="U82" s="12" t="s">
        <v>35</v>
      </c>
      <c r="V82" s="12">
        <v>6.96</v>
      </c>
      <c r="W82" s="42" t="s">
        <v>1055</v>
      </c>
      <c r="X82" s="12"/>
      <c r="Y82" s="12" t="s">
        <v>1451</v>
      </c>
      <c r="Z82" s="12" t="s">
        <v>402</v>
      </c>
      <c r="AD82" s="41" t="str">
        <f t="shared" si="3"/>
        <v>CO0111</v>
      </c>
      <c r="AE82" s="12">
        <f t="shared" si="4"/>
        <v>1634</v>
      </c>
      <c r="AF82" s="36">
        <f t="shared" si="5"/>
        <v>1042431835</v>
      </c>
    </row>
    <row r="83" spans="1:32" ht="15" customHeight="1" x14ac:dyDescent="0.35">
      <c r="A83" s="19">
        <v>79</v>
      </c>
      <c r="B83" s="36">
        <v>1140855399</v>
      </c>
      <c r="C83" s="12" t="s">
        <v>52</v>
      </c>
      <c r="D83" s="12" t="s">
        <v>404</v>
      </c>
      <c r="E83" s="12" t="s">
        <v>66</v>
      </c>
      <c r="F83" s="12" t="s">
        <v>871</v>
      </c>
      <c r="G83" s="12" t="s">
        <v>52</v>
      </c>
      <c r="H83" s="12">
        <v>3122270824</v>
      </c>
      <c r="I83" s="13">
        <v>33896</v>
      </c>
      <c r="J83" s="12">
        <v>1692</v>
      </c>
      <c r="K83" s="12" t="s">
        <v>48</v>
      </c>
      <c r="L83" s="13">
        <v>43284</v>
      </c>
      <c r="M83" s="36">
        <v>1700000</v>
      </c>
      <c r="N83" s="12" t="s">
        <v>69</v>
      </c>
      <c r="O83" s="12" t="s">
        <v>62</v>
      </c>
      <c r="P83" s="12" t="s">
        <v>406</v>
      </c>
      <c r="Q83" s="12" t="s">
        <v>685</v>
      </c>
      <c r="R83" s="12" t="s">
        <v>872</v>
      </c>
      <c r="S83" s="12" t="s">
        <v>51</v>
      </c>
      <c r="T83" s="13" t="s">
        <v>687</v>
      </c>
      <c r="U83" s="12" t="s">
        <v>35</v>
      </c>
      <c r="V83" s="12">
        <v>4.3499999999999996</v>
      </c>
      <c r="W83" s="42" t="s">
        <v>924</v>
      </c>
      <c r="X83" s="12"/>
      <c r="Y83" s="12" t="s">
        <v>1456</v>
      </c>
      <c r="Z83" s="12" t="s">
        <v>404</v>
      </c>
      <c r="AD83" s="41" t="str">
        <f t="shared" si="3"/>
        <v>CO0112</v>
      </c>
      <c r="AE83" s="12">
        <f t="shared" si="4"/>
        <v>1692</v>
      </c>
      <c r="AF83" s="36">
        <f t="shared" si="5"/>
        <v>1140855399</v>
      </c>
    </row>
    <row r="84" spans="1:32" ht="15" customHeight="1" x14ac:dyDescent="0.35">
      <c r="A84" s="19">
        <v>80</v>
      </c>
      <c r="B84" s="36">
        <v>72260524</v>
      </c>
      <c r="C84" s="12" t="s">
        <v>52</v>
      </c>
      <c r="D84" s="12" t="s">
        <v>407</v>
      </c>
      <c r="E84" s="12" t="s">
        <v>27</v>
      </c>
      <c r="F84" s="12" t="s">
        <v>408</v>
      </c>
      <c r="G84" s="12" t="s">
        <v>234</v>
      </c>
      <c r="H84" s="12">
        <v>3564957</v>
      </c>
      <c r="I84" s="13">
        <v>29011</v>
      </c>
      <c r="J84" s="12">
        <v>169701</v>
      </c>
      <c r="K84" s="12" t="s">
        <v>873</v>
      </c>
      <c r="L84" s="13">
        <v>41791</v>
      </c>
      <c r="M84" s="36">
        <v>15529600</v>
      </c>
      <c r="N84" s="12" t="s">
        <v>75</v>
      </c>
      <c r="O84" s="12" t="s">
        <v>119</v>
      </c>
      <c r="P84" s="12" t="s">
        <v>410</v>
      </c>
      <c r="Q84" s="12" t="s">
        <v>685</v>
      </c>
      <c r="R84" s="12" t="s">
        <v>874</v>
      </c>
      <c r="S84" s="12" t="s">
        <v>51</v>
      </c>
      <c r="T84" s="13" t="s">
        <v>687</v>
      </c>
      <c r="U84" s="12" t="s">
        <v>35</v>
      </c>
      <c r="V84" s="12">
        <v>6.96</v>
      </c>
      <c r="W84" s="42" t="s">
        <v>924</v>
      </c>
      <c r="X84" s="12"/>
      <c r="Y84" s="12" t="s">
        <v>2116</v>
      </c>
      <c r="Z84" s="12" t="s">
        <v>407</v>
      </c>
      <c r="AD84" s="41" t="str">
        <f t="shared" si="3"/>
        <v>CO0113</v>
      </c>
      <c r="AE84" s="12">
        <f t="shared" si="4"/>
        <v>169701</v>
      </c>
      <c r="AF84" s="36">
        <f t="shared" si="5"/>
        <v>72260524</v>
      </c>
    </row>
    <row r="85" spans="1:32" ht="15" customHeight="1" x14ac:dyDescent="0.35">
      <c r="A85" s="19">
        <v>81</v>
      </c>
      <c r="B85" s="36">
        <v>72339999</v>
      </c>
      <c r="C85" s="12" t="s">
        <v>52</v>
      </c>
      <c r="D85" s="12" t="s">
        <v>411</v>
      </c>
      <c r="E85" s="12" t="s">
        <v>27</v>
      </c>
      <c r="F85" s="12" t="s">
        <v>412</v>
      </c>
      <c r="G85" s="12" t="s">
        <v>74</v>
      </c>
      <c r="H85" s="12">
        <v>3103563595</v>
      </c>
      <c r="I85" s="13">
        <v>31051</v>
      </c>
      <c r="J85" s="12">
        <v>1634</v>
      </c>
      <c r="K85" s="12" t="s">
        <v>29</v>
      </c>
      <c r="L85" s="13">
        <v>42188</v>
      </c>
      <c r="M85" s="36">
        <v>5101700</v>
      </c>
      <c r="N85" s="12" t="s">
        <v>30</v>
      </c>
      <c r="O85" s="12" t="s">
        <v>62</v>
      </c>
      <c r="P85" s="12" t="s">
        <v>82</v>
      </c>
      <c r="Q85" s="12" t="s">
        <v>685</v>
      </c>
      <c r="R85" s="12" t="s">
        <v>875</v>
      </c>
      <c r="S85" s="12" t="s">
        <v>77</v>
      </c>
      <c r="T85" s="13" t="s">
        <v>687</v>
      </c>
      <c r="U85" s="12" t="s">
        <v>35</v>
      </c>
      <c r="V85" s="12">
        <v>6.96</v>
      </c>
      <c r="W85" s="42" t="s">
        <v>924</v>
      </c>
      <c r="X85" s="12"/>
      <c r="Y85" s="12" t="s">
        <v>2117</v>
      </c>
      <c r="Z85" s="12" t="s">
        <v>411</v>
      </c>
      <c r="AD85" s="41" t="str">
        <f t="shared" si="3"/>
        <v>CO0114</v>
      </c>
      <c r="AE85" s="12">
        <f t="shared" si="4"/>
        <v>1634</v>
      </c>
      <c r="AF85" s="36">
        <f t="shared" si="5"/>
        <v>72339999</v>
      </c>
    </row>
    <row r="86" spans="1:32" ht="15" customHeight="1" x14ac:dyDescent="0.35">
      <c r="A86" s="19">
        <v>82</v>
      </c>
      <c r="B86" s="36">
        <v>36574021</v>
      </c>
      <c r="C86" s="12" t="s">
        <v>114</v>
      </c>
      <c r="D86" s="12" t="s">
        <v>413</v>
      </c>
      <c r="E86" s="12" t="s">
        <v>66</v>
      </c>
      <c r="F86" s="12" t="s">
        <v>414</v>
      </c>
      <c r="G86" s="12" t="s">
        <v>185</v>
      </c>
      <c r="H86" s="12">
        <v>3114202281</v>
      </c>
      <c r="I86" s="13">
        <v>31182</v>
      </c>
      <c r="J86" s="12">
        <v>1634</v>
      </c>
      <c r="K86" s="12" t="s">
        <v>29</v>
      </c>
      <c r="L86" s="13">
        <v>41655</v>
      </c>
      <c r="M86" s="36">
        <v>2247200</v>
      </c>
      <c r="N86" s="12" t="s">
        <v>30</v>
      </c>
      <c r="O86" s="12" t="s">
        <v>62</v>
      </c>
      <c r="P86" s="12" t="s">
        <v>235</v>
      </c>
      <c r="Q86" s="12" t="s">
        <v>685</v>
      </c>
      <c r="R86" s="12" t="s">
        <v>876</v>
      </c>
      <c r="S86" s="12" t="s">
        <v>51</v>
      </c>
      <c r="T86" s="13" t="s">
        <v>687</v>
      </c>
      <c r="U86" s="12" t="s">
        <v>35</v>
      </c>
      <c r="V86" s="12">
        <v>6.96</v>
      </c>
      <c r="W86" s="42" t="s">
        <v>924</v>
      </c>
      <c r="X86" s="12"/>
      <c r="Y86" s="12" t="s">
        <v>1460</v>
      </c>
      <c r="Z86" s="12" t="s">
        <v>413</v>
      </c>
      <c r="AD86" s="41" t="str">
        <f t="shared" si="3"/>
        <v>CO0115</v>
      </c>
      <c r="AE86" s="12">
        <f t="shared" si="4"/>
        <v>1634</v>
      </c>
      <c r="AF86" s="36">
        <f t="shared" si="5"/>
        <v>36574021</v>
      </c>
    </row>
    <row r="87" spans="1:32" ht="15" customHeight="1" x14ac:dyDescent="0.35">
      <c r="A87" s="19">
        <v>83</v>
      </c>
      <c r="B87" s="36">
        <v>84103870</v>
      </c>
      <c r="C87" s="12" t="s">
        <v>221</v>
      </c>
      <c r="D87" s="12" t="s">
        <v>415</v>
      </c>
      <c r="E87" s="12" t="s">
        <v>27</v>
      </c>
      <c r="F87" s="12" t="s">
        <v>416</v>
      </c>
      <c r="G87" s="12" t="s">
        <v>102</v>
      </c>
      <c r="H87" s="12">
        <v>3188676733</v>
      </c>
      <c r="I87" s="13">
        <v>26893</v>
      </c>
      <c r="J87" s="12">
        <v>1634</v>
      </c>
      <c r="K87" s="12" t="s">
        <v>29</v>
      </c>
      <c r="L87" s="13">
        <v>41655</v>
      </c>
      <c r="M87" s="36">
        <v>2477500</v>
      </c>
      <c r="N87" s="12" t="s">
        <v>75</v>
      </c>
      <c r="O87" s="12" t="s">
        <v>31</v>
      </c>
      <c r="P87" s="12" t="s">
        <v>105</v>
      </c>
      <c r="Q87" s="12" t="s">
        <v>722</v>
      </c>
      <c r="R87" s="12" t="s">
        <v>877</v>
      </c>
      <c r="S87" s="12" t="s">
        <v>33</v>
      </c>
      <c r="T87" s="13" t="s">
        <v>687</v>
      </c>
      <c r="U87" s="12" t="s">
        <v>35</v>
      </c>
      <c r="V87" s="12">
        <v>6.96</v>
      </c>
      <c r="W87" s="42" t="s">
        <v>1055</v>
      </c>
      <c r="X87" s="12"/>
      <c r="Y87" s="12" t="s">
        <v>1463</v>
      </c>
      <c r="Z87" s="12" t="s">
        <v>415</v>
      </c>
      <c r="AD87" s="41" t="str">
        <f t="shared" si="3"/>
        <v>CO0116</v>
      </c>
      <c r="AE87" s="12">
        <f t="shared" si="4"/>
        <v>1634</v>
      </c>
      <c r="AF87" s="36">
        <f t="shared" si="5"/>
        <v>84103870</v>
      </c>
    </row>
    <row r="88" spans="1:32" s="55" customFormat="1" ht="15" customHeight="1" x14ac:dyDescent="0.35">
      <c r="A88" s="50">
        <v>84</v>
      </c>
      <c r="B88" s="51">
        <v>72225413</v>
      </c>
      <c r="C88" s="52" t="s">
        <v>52</v>
      </c>
      <c r="D88" s="52" t="s">
        <v>421</v>
      </c>
      <c r="E88" s="52" t="s">
        <v>27</v>
      </c>
      <c r="F88" s="52" t="s">
        <v>422</v>
      </c>
      <c r="G88" s="52" t="s">
        <v>96</v>
      </c>
      <c r="H88" s="52">
        <v>3166287708</v>
      </c>
      <c r="I88" s="53">
        <v>28076</v>
      </c>
      <c r="J88" s="52"/>
      <c r="K88" s="52"/>
      <c r="L88" s="53">
        <v>40760</v>
      </c>
      <c r="M88" s="51">
        <v>8568100</v>
      </c>
      <c r="N88" s="52" t="s">
        <v>49</v>
      </c>
      <c r="O88" s="52" t="s">
        <v>31</v>
      </c>
      <c r="P88" s="52" t="s">
        <v>292</v>
      </c>
      <c r="Q88" s="52" t="s">
        <v>685</v>
      </c>
      <c r="R88" s="52" t="s">
        <v>881</v>
      </c>
      <c r="S88" s="52" t="s">
        <v>51</v>
      </c>
      <c r="T88" s="53" t="s">
        <v>687</v>
      </c>
      <c r="U88" s="52" t="s">
        <v>35</v>
      </c>
      <c r="V88" s="52">
        <v>6.96</v>
      </c>
      <c r="W88" s="54" t="s">
        <v>924</v>
      </c>
      <c r="X88" s="52"/>
      <c r="Y88" s="52" t="s">
        <v>1469</v>
      </c>
      <c r="Z88" s="52" t="s">
        <v>421</v>
      </c>
      <c r="AD88" s="56" t="str">
        <f t="shared" si="3"/>
        <v>CO0119</v>
      </c>
      <c r="AE88" s="52">
        <f t="shared" si="4"/>
        <v>0</v>
      </c>
      <c r="AF88" s="51">
        <f t="shared" si="5"/>
        <v>72225413</v>
      </c>
    </row>
    <row r="89" spans="1:32" ht="15" customHeight="1" x14ac:dyDescent="0.35">
      <c r="A89" s="19">
        <v>85</v>
      </c>
      <c r="B89" s="36">
        <v>1065998882</v>
      </c>
      <c r="C89" s="12" t="s">
        <v>185</v>
      </c>
      <c r="D89" s="12" t="s">
        <v>423</v>
      </c>
      <c r="E89" s="12" t="s">
        <v>27</v>
      </c>
      <c r="F89" s="12" t="s">
        <v>424</v>
      </c>
      <c r="G89" s="12" t="s">
        <v>185</v>
      </c>
      <c r="H89" s="12">
        <v>3186428222</v>
      </c>
      <c r="I89" s="13">
        <v>35007</v>
      </c>
      <c r="J89" s="12">
        <v>1634</v>
      </c>
      <c r="K89" s="12" t="s">
        <v>29</v>
      </c>
      <c r="L89" s="13">
        <v>43105</v>
      </c>
      <c r="M89" s="36">
        <v>1639900</v>
      </c>
      <c r="N89" s="12" t="s">
        <v>30</v>
      </c>
      <c r="O89" s="12" t="s">
        <v>31</v>
      </c>
      <c r="P89" s="12" t="s">
        <v>88</v>
      </c>
      <c r="Q89" s="12" t="s">
        <v>685</v>
      </c>
      <c r="R89" s="12" t="s">
        <v>882</v>
      </c>
      <c r="S89" s="12" t="s">
        <v>77</v>
      </c>
      <c r="T89" s="13" t="s">
        <v>687</v>
      </c>
      <c r="U89" s="12" t="s">
        <v>35</v>
      </c>
      <c r="V89" s="12">
        <v>6.96</v>
      </c>
      <c r="W89" s="42" t="s">
        <v>1055</v>
      </c>
      <c r="X89" s="12"/>
      <c r="Y89" s="12" t="s">
        <v>1471</v>
      </c>
      <c r="Z89" s="12" t="s">
        <v>423</v>
      </c>
      <c r="AD89" s="41" t="str">
        <f t="shared" si="3"/>
        <v>CO0120</v>
      </c>
      <c r="AE89" s="12">
        <f t="shared" si="4"/>
        <v>1634</v>
      </c>
      <c r="AF89" s="36">
        <f t="shared" si="5"/>
        <v>1065998882</v>
      </c>
    </row>
    <row r="90" spans="1:32" ht="15" customHeight="1" x14ac:dyDescent="0.35">
      <c r="A90" s="19">
        <v>86</v>
      </c>
      <c r="B90" s="36">
        <v>1064115089</v>
      </c>
      <c r="C90" s="12" t="s">
        <v>114</v>
      </c>
      <c r="D90" s="12" t="s">
        <v>426</v>
      </c>
      <c r="E90" s="12" t="s">
        <v>27</v>
      </c>
      <c r="F90" s="12" t="s">
        <v>883</v>
      </c>
      <c r="G90" s="12" t="s">
        <v>114</v>
      </c>
      <c r="H90" s="12">
        <v>3126370015</v>
      </c>
      <c r="I90" s="13">
        <v>34367</v>
      </c>
      <c r="J90" s="12">
        <v>1634</v>
      </c>
      <c r="K90" s="12" t="s">
        <v>29</v>
      </c>
      <c r="L90" s="13">
        <v>43186</v>
      </c>
      <c r="M90" s="36">
        <v>1452300</v>
      </c>
      <c r="N90" s="12" t="s">
        <v>30</v>
      </c>
      <c r="O90" s="12" t="s">
        <v>31</v>
      </c>
      <c r="P90" s="12" t="s">
        <v>225</v>
      </c>
      <c r="Q90" s="12" t="s">
        <v>685</v>
      </c>
      <c r="R90" s="12" t="s">
        <v>884</v>
      </c>
      <c r="S90" s="12" t="s">
        <v>77</v>
      </c>
      <c r="T90" s="13" t="s">
        <v>687</v>
      </c>
      <c r="U90" s="12" t="s">
        <v>35</v>
      </c>
      <c r="V90" s="12">
        <v>6.96</v>
      </c>
      <c r="W90" s="42" t="s">
        <v>1055</v>
      </c>
      <c r="X90" s="12"/>
      <c r="Y90" s="12" t="s">
        <v>1475</v>
      </c>
      <c r="Z90" s="12" t="s">
        <v>426</v>
      </c>
      <c r="AD90" s="41" t="str">
        <f t="shared" si="3"/>
        <v>CO0121</v>
      </c>
      <c r="AE90" s="12">
        <f t="shared" si="4"/>
        <v>1634</v>
      </c>
      <c r="AF90" s="36">
        <f t="shared" si="5"/>
        <v>1064115089</v>
      </c>
    </row>
    <row r="91" spans="1:32" ht="15" customHeight="1" x14ac:dyDescent="0.35">
      <c r="A91" s="19">
        <v>87</v>
      </c>
      <c r="B91" s="36">
        <v>1064793358</v>
      </c>
      <c r="C91" s="12" t="s">
        <v>111</v>
      </c>
      <c r="D91" s="12" t="s">
        <v>427</v>
      </c>
      <c r="E91" s="12" t="s">
        <v>27</v>
      </c>
      <c r="F91" s="12" t="s">
        <v>428</v>
      </c>
      <c r="G91" s="12" t="s">
        <v>111</v>
      </c>
      <c r="H91" s="12">
        <v>3175762336</v>
      </c>
      <c r="I91" s="13">
        <v>33130</v>
      </c>
      <c r="J91" s="12">
        <v>1634</v>
      </c>
      <c r="K91" s="12" t="s">
        <v>29</v>
      </c>
      <c r="L91" s="13">
        <v>41671</v>
      </c>
      <c r="M91" s="36">
        <v>2477500</v>
      </c>
      <c r="N91" s="12" t="s">
        <v>30</v>
      </c>
      <c r="O91" s="12" t="s">
        <v>31</v>
      </c>
      <c r="P91" s="12" t="s">
        <v>105</v>
      </c>
      <c r="Q91" s="12" t="s">
        <v>685</v>
      </c>
      <c r="R91" s="12" t="s">
        <v>885</v>
      </c>
      <c r="S91" s="12" t="s">
        <v>77</v>
      </c>
      <c r="T91" s="13" t="s">
        <v>687</v>
      </c>
      <c r="U91" s="12" t="s">
        <v>78</v>
      </c>
      <c r="V91" s="12">
        <v>6.96</v>
      </c>
      <c r="W91" s="42" t="s">
        <v>1055</v>
      </c>
      <c r="X91" s="12"/>
      <c r="Y91" s="12" t="s">
        <v>1477</v>
      </c>
      <c r="Z91" s="12" t="s">
        <v>427</v>
      </c>
      <c r="AD91" s="41" t="str">
        <f t="shared" si="3"/>
        <v>CO0122</v>
      </c>
      <c r="AE91" s="12">
        <f t="shared" si="4"/>
        <v>1634</v>
      </c>
      <c r="AF91" s="36">
        <f t="shared" si="5"/>
        <v>1064793358</v>
      </c>
    </row>
    <row r="92" spans="1:32" ht="15" customHeight="1" x14ac:dyDescent="0.35">
      <c r="A92" s="19">
        <v>88</v>
      </c>
      <c r="B92" s="36">
        <v>1120743310</v>
      </c>
      <c r="C92" s="12" t="s">
        <v>301</v>
      </c>
      <c r="D92" s="12" t="s">
        <v>429</v>
      </c>
      <c r="E92" s="12" t="s">
        <v>27</v>
      </c>
      <c r="F92" s="12" t="s">
        <v>430</v>
      </c>
      <c r="G92" s="12" t="s">
        <v>301</v>
      </c>
      <c r="H92" s="12">
        <v>31636000473</v>
      </c>
      <c r="I92" s="13">
        <v>32781</v>
      </c>
      <c r="J92" s="12">
        <v>1634</v>
      </c>
      <c r="K92" s="12" t="s">
        <v>29</v>
      </c>
      <c r="L92" s="13">
        <v>41655</v>
      </c>
      <c r="M92" s="36">
        <v>2477500</v>
      </c>
      <c r="N92" s="12" t="s">
        <v>75</v>
      </c>
      <c r="O92" s="12" t="s">
        <v>31</v>
      </c>
      <c r="P92" s="12" t="s">
        <v>105</v>
      </c>
      <c r="Q92" s="12" t="s">
        <v>685</v>
      </c>
      <c r="R92" s="12" t="s">
        <v>886</v>
      </c>
      <c r="S92" s="12" t="s">
        <v>33</v>
      </c>
      <c r="T92" s="13" t="s">
        <v>687</v>
      </c>
      <c r="U92" s="12" t="s">
        <v>35</v>
      </c>
      <c r="V92" s="12">
        <v>6.96</v>
      </c>
      <c r="W92" s="42" t="s">
        <v>1055</v>
      </c>
      <c r="X92" s="12"/>
      <c r="Y92" s="12" t="s">
        <v>1480</v>
      </c>
      <c r="Z92" s="12" t="s">
        <v>429</v>
      </c>
      <c r="AD92" s="41" t="str">
        <f t="shared" si="3"/>
        <v>CO0123</v>
      </c>
      <c r="AE92" s="12">
        <f t="shared" si="4"/>
        <v>1634</v>
      </c>
      <c r="AF92" s="36">
        <f t="shared" si="5"/>
        <v>1120743310</v>
      </c>
    </row>
    <row r="93" spans="1:32" ht="15" customHeight="1" x14ac:dyDescent="0.35">
      <c r="A93" s="19">
        <v>89</v>
      </c>
      <c r="B93" s="36">
        <v>72045393</v>
      </c>
      <c r="C93" s="12" t="s">
        <v>44</v>
      </c>
      <c r="D93" s="12" t="s">
        <v>431</v>
      </c>
      <c r="E93" s="12" t="s">
        <v>27</v>
      </c>
      <c r="F93" s="12" t="s">
        <v>432</v>
      </c>
      <c r="G93" s="12" t="s">
        <v>47</v>
      </c>
      <c r="H93" s="12">
        <v>3004875075</v>
      </c>
      <c r="I93" s="13">
        <v>25941</v>
      </c>
      <c r="J93" s="12">
        <v>1693</v>
      </c>
      <c r="K93" s="12" t="s">
        <v>175</v>
      </c>
      <c r="L93" s="13">
        <v>40725</v>
      </c>
      <c r="M93" s="36">
        <v>1700000</v>
      </c>
      <c r="N93" s="12" t="s">
        <v>61</v>
      </c>
      <c r="O93" s="12" t="s">
        <v>62</v>
      </c>
      <c r="P93" s="12" t="s">
        <v>433</v>
      </c>
      <c r="Q93" s="12" t="s">
        <v>685</v>
      </c>
      <c r="R93" s="12" t="s">
        <v>890</v>
      </c>
      <c r="S93" s="12" t="s">
        <v>51</v>
      </c>
      <c r="T93" s="13" t="s">
        <v>687</v>
      </c>
      <c r="U93" s="12" t="s">
        <v>120</v>
      </c>
      <c r="V93" s="12">
        <v>4.3499999999999996</v>
      </c>
      <c r="W93" s="42" t="s">
        <v>924</v>
      </c>
      <c r="X93" s="12"/>
      <c r="Y93" s="12" t="s">
        <v>1483</v>
      </c>
      <c r="Z93" s="12" t="s">
        <v>431</v>
      </c>
      <c r="AD93" s="41" t="str">
        <f t="shared" si="3"/>
        <v>CO0125</v>
      </c>
      <c r="AE93" s="12">
        <f t="shared" si="4"/>
        <v>1693</v>
      </c>
      <c r="AF93" s="36">
        <f t="shared" si="5"/>
        <v>72045393</v>
      </c>
    </row>
    <row r="94" spans="1:32" ht="15" customHeight="1" x14ac:dyDescent="0.35">
      <c r="A94" s="19">
        <v>90</v>
      </c>
      <c r="B94" s="36">
        <v>1101684200</v>
      </c>
      <c r="C94" s="12" t="s">
        <v>436</v>
      </c>
      <c r="D94" s="12" t="s">
        <v>437</v>
      </c>
      <c r="E94" s="12" t="s">
        <v>27</v>
      </c>
      <c r="F94" s="12" t="s">
        <v>438</v>
      </c>
      <c r="G94" s="12" t="s">
        <v>439</v>
      </c>
      <c r="H94" s="12">
        <v>31636000473</v>
      </c>
      <c r="I94" s="13">
        <v>31943</v>
      </c>
      <c r="J94" s="12">
        <v>1634</v>
      </c>
      <c r="K94" s="12" t="s">
        <v>29</v>
      </c>
      <c r="L94" s="13">
        <v>41671</v>
      </c>
      <c r="M94" s="36">
        <v>2477500</v>
      </c>
      <c r="N94" s="12" t="s">
        <v>61</v>
      </c>
      <c r="O94" s="12" t="s">
        <v>62</v>
      </c>
      <c r="P94" s="12" t="s">
        <v>105</v>
      </c>
      <c r="Q94" s="12" t="s">
        <v>685</v>
      </c>
      <c r="R94" s="12" t="s">
        <v>892</v>
      </c>
      <c r="S94" s="12" t="s">
        <v>77</v>
      </c>
      <c r="T94" s="13" t="s">
        <v>687</v>
      </c>
      <c r="U94" s="12" t="s">
        <v>35</v>
      </c>
      <c r="V94" s="12">
        <v>6.96</v>
      </c>
      <c r="W94" s="42" t="s">
        <v>1055</v>
      </c>
      <c r="X94" s="12"/>
      <c r="Y94" s="12" t="s">
        <v>2118</v>
      </c>
      <c r="Z94" s="12" t="s">
        <v>437</v>
      </c>
      <c r="AD94" s="41" t="str">
        <f t="shared" si="3"/>
        <v>CO0127</v>
      </c>
      <c r="AE94" s="12">
        <f t="shared" si="4"/>
        <v>1634</v>
      </c>
      <c r="AF94" s="36">
        <f t="shared" si="5"/>
        <v>1101684200</v>
      </c>
    </row>
    <row r="95" spans="1:32" ht="15" customHeight="1" x14ac:dyDescent="0.35">
      <c r="A95" s="19">
        <v>91</v>
      </c>
      <c r="B95" s="36">
        <v>72178303</v>
      </c>
      <c r="C95" s="12" t="s">
        <v>893</v>
      </c>
      <c r="D95" s="12" t="s">
        <v>441</v>
      </c>
      <c r="E95" s="12" t="s">
        <v>27</v>
      </c>
      <c r="F95" s="12" t="s">
        <v>442</v>
      </c>
      <c r="G95" s="12" t="s">
        <v>47</v>
      </c>
      <c r="H95" s="12">
        <v>3205480783</v>
      </c>
      <c r="I95" s="13">
        <v>25960</v>
      </c>
      <c r="J95" s="12">
        <v>167001</v>
      </c>
      <c r="K95" s="12" t="s">
        <v>197</v>
      </c>
      <c r="L95" s="13">
        <v>40448</v>
      </c>
      <c r="M95" s="36">
        <v>3815800</v>
      </c>
      <c r="N95" s="12" t="s">
        <v>69</v>
      </c>
      <c r="O95" s="12" t="s">
        <v>31</v>
      </c>
      <c r="P95" s="12" t="s">
        <v>82</v>
      </c>
      <c r="Q95" s="12" t="s">
        <v>722</v>
      </c>
      <c r="R95" s="12" t="s">
        <v>894</v>
      </c>
      <c r="S95" s="12" t="s">
        <v>51</v>
      </c>
      <c r="T95" s="13" t="s">
        <v>687</v>
      </c>
      <c r="U95" s="12" t="s">
        <v>35</v>
      </c>
      <c r="V95" s="12">
        <v>6.96</v>
      </c>
      <c r="W95" s="42" t="s">
        <v>924</v>
      </c>
      <c r="X95" s="12"/>
      <c r="Y95" s="12" t="s">
        <v>1496</v>
      </c>
      <c r="Z95" s="12" t="s">
        <v>441</v>
      </c>
      <c r="AD95" s="41" t="str">
        <f t="shared" si="3"/>
        <v>CO0128</v>
      </c>
      <c r="AE95" s="12">
        <f t="shared" si="4"/>
        <v>167001</v>
      </c>
      <c r="AF95" s="36">
        <f t="shared" si="5"/>
        <v>72178303</v>
      </c>
    </row>
    <row r="96" spans="1:32" ht="15" customHeight="1" x14ac:dyDescent="0.35">
      <c r="A96" s="19">
        <v>92</v>
      </c>
      <c r="B96" s="36">
        <v>77000229</v>
      </c>
      <c r="C96" s="12" t="s">
        <v>185</v>
      </c>
      <c r="D96" s="12" t="s">
        <v>443</v>
      </c>
      <c r="E96" s="12" t="s">
        <v>27</v>
      </c>
      <c r="F96" s="12" t="s">
        <v>444</v>
      </c>
      <c r="G96" s="12" t="s">
        <v>185</v>
      </c>
      <c r="H96" s="12">
        <v>3165072619</v>
      </c>
      <c r="I96" s="13">
        <v>30826</v>
      </c>
      <c r="J96" s="12">
        <v>1634</v>
      </c>
      <c r="K96" s="12" t="s">
        <v>29</v>
      </c>
      <c r="L96" s="13">
        <v>41671</v>
      </c>
      <c r="M96" s="36">
        <v>2324800</v>
      </c>
      <c r="N96" s="12" t="s">
        <v>75</v>
      </c>
      <c r="O96" s="12" t="s">
        <v>31</v>
      </c>
      <c r="P96" s="12" t="s">
        <v>125</v>
      </c>
      <c r="Q96" s="12" t="s">
        <v>685</v>
      </c>
      <c r="R96" s="12" t="s">
        <v>895</v>
      </c>
      <c r="S96" s="12" t="s">
        <v>77</v>
      </c>
      <c r="T96" s="13" t="s">
        <v>687</v>
      </c>
      <c r="U96" s="12" t="s">
        <v>35</v>
      </c>
      <c r="V96" s="12">
        <v>6.96</v>
      </c>
      <c r="W96" s="42" t="s">
        <v>1055</v>
      </c>
      <c r="X96" s="12"/>
      <c r="Y96" s="12" t="s">
        <v>1499</v>
      </c>
      <c r="Z96" s="12" t="s">
        <v>443</v>
      </c>
      <c r="AD96" s="41" t="str">
        <f t="shared" si="3"/>
        <v>CO0129</v>
      </c>
      <c r="AE96" s="12">
        <f t="shared" si="4"/>
        <v>1634</v>
      </c>
      <c r="AF96" s="36">
        <f t="shared" si="5"/>
        <v>77000229</v>
      </c>
    </row>
    <row r="97" spans="1:32" ht="15" customHeight="1" x14ac:dyDescent="0.35">
      <c r="A97" s="19">
        <v>93</v>
      </c>
      <c r="B97" s="36">
        <v>1120742355</v>
      </c>
      <c r="C97" s="12" t="s">
        <v>301</v>
      </c>
      <c r="D97" s="12" t="s">
        <v>451</v>
      </c>
      <c r="E97" s="12" t="s">
        <v>27</v>
      </c>
      <c r="F97" s="12" t="s">
        <v>904</v>
      </c>
      <c r="G97" s="12" t="s">
        <v>301</v>
      </c>
      <c r="H97" s="12">
        <v>3002415256</v>
      </c>
      <c r="I97" s="13">
        <v>32278</v>
      </c>
      <c r="J97" s="12">
        <v>1634</v>
      </c>
      <c r="K97" s="12" t="s">
        <v>29</v>
      </c>
      <c r="L97" s="13">
        <v>43425</v>
      </c>
      <c r="M97" s="36">
        <v>1905400</v>
      </c>
      <c r="N97" s="12" t="s">
        <v>30</v>
      </c>
      <c r="O97" s="12" t="s">
        <v>31</v>
      </c>
      <c r="P97" s="12" t="s">
        <v>125</v>
      </c>
      <c r="Q97" s="12" t="s">
        <v>685</v>
      </c>
      <c r="R97" s="12" t="s">
        <v>905</v>
      </c>
      <c r="S97" s="12" t="s">
        <v>77</v>
      </c>
      <c r="T97" s="13" t="s">
        <v>687</v>
      </c>
      <c r="U97" s="12" t="s">
        <v>35</v>
      </c>
      <c r="V97" s="12">
        <v>6.96</v>
      </c>
      <c r="W97" s="42" t="s">
        <v>1055</v>
      </c>
      <c r="X97" s="12"/>
      <c r="Y97" s="12" t="s">
        <v>1510</v>
      </c>
      <c r="Z97" s="12" t="s">
        <v>451</v>
      </c>
      <c r="AD97" s="41" t="str">
        <f t="shared" si="3"/>
        <v>CO0134</v>
      </c>
      <c r="AE97" s="12">
        <f t="shared" si="4"/>
        <v>1634</v>
      </c>
      <c r="AF97" s="36">
        <f t="shared" si="5"/>
        <v>1120742355</v>
      </c>
    </row>
    <row r="98" spans="1:32" ht="15" customHeight="1" x14ac:dyDescent="0.35">
      <c r="A98" s="19">
        <v>94</v>
      </c>
      <c r="B98" s="36">
        <v>1065576754</v>
      </c>
      <c r="C98" s="12" t="s">
        <v>74</v>
      </c>
      <c r="D98" s="12" t="s">
        <v>453</v>
      </c>
      <c r="E98" s="12" t="s">
        <v>27</v>
      </c>
      <c r="F98" s="12" t="s">
        <v>454</v>
      </c>
      <c r="G98" s="12" t="s">
        <v>74</v>
      </c>
      <c r="H98" s="12">
        <v>3167450183</v>
      </c>
      <c r="I98" s="13">
        <v>31717</v>
      </c>
      <c r="J98" s="12">
        <v>1634</v>
      </c>
      <c r="K98" s="12" t="s">
        <v>29</v>
      </c>
      <c r="L98" s="13">
        <v>41671</v>
      </c>
      <c r="M98" s="36">
        <v>2477500</v>
      </c>
      <c r="N98" s="12" t="s">
        <v>30</v>
      </c>
      <c r="O98" s="12" t="s">
        <v>31</v>
      </c>
      <c r="P98" s="12" t="s">
        <v>105</v>
      </c>
      <c r="Q98" s="12" t="s">
        <v>685</v>
      </c>
      <c r="R98" s="12" t="s">
        <v>906</v>
      </c>
      <c r="S98" s="12" t="s">
        <v>77</v>
      </c>
      <c r="T98" s="13" t="s">
        <v>687</v>
      </c>
      <c r="U98" s="12" t="s">
        <v>35</v>
      </c>
      <c r="V98" s="12">
        <v>6.96</v>
      </c>
      <c r="W98" s="42" t="s">
        <v>1055</v>
      </c>
      <c r="X98" s="12"/>
      <c r="Y98" s="12" t="s">
        <v>1514</v>
      </c>
      <c r="Z98" s="12" t="s">
        <v>453</v>
      </c>
      <c r="AD98" s="41" t="str">
        <f t="shared" si="3"/>
        <v>CO0135</v>
      </c>
      <c r="AE98" s="12">
        <f t="shared" si="4"/>
        <v>1634</v>
      </c>
      <c r="AF98" s="36">
        <f t="shared" si="5"/>
        <v>1065576754</v>
      </c>
    </row>
    <row r="99" spans="1:32" ht="15" customHeight="1" x14ac:dyDescent="0.35">
      <c r="A99" s="19">
        <v>95</v>
      </c>
      <c r="B99" s="36">
        <v>1064800654</v>
      </c>
      <c r="C99" s="12" t="s">
        <v>111</v>
      </c>
      <c r="D99" s="12" t="s">
        <v>455</v>
      </c>
      <c r="E99" s="12" t="s">
        <v>27</v>
      </c>
      <c r="F99" s="12" t="s">
        <v>2119</v>
      </c>
      <c r="G99" s="12" t="s">
        <v>185</v>
      </c>
      <c r="H99" s="12">
        <v>3178376751</v>
      </c>
      <c r="I99" s="13">
        <v>35086</v>
      </c>
      <c r="J99" s="12">
        <v>1634</v>
      </c>
      <c r="K99" s="12" t="s">
        <v>29</v>
      </c>
      <c r="L99" s="13">
        <v>43862</v>
      </c>
      <c r="M99" s="36">
        <v>1334500</v>
      </c>
      <c r="N99" s="12" t="s">
        <v>30</v>
      </c>
      <c r="O99" s="12" t="s">
        <v>31</v>
      </c>
      <c r="P99" s="12" t="s">
        <v>88</v>
      </c>
      <c r="Q99" s="12" t="s">
        <v>685</v>
      </c>
      <c r="R99" s="12" t="s">
        <v>2120</v>
      </c>
      <c r="S99" s="12" t="s">
        <v>77</v>
      </c>
      <c r="T99" s="13" t="s">
        <v>687</v>
      </c>
      <c r="U99" s="12" t="s">
        <v>35</v>
      </c>
      <c r="V99" s="12">
        <v>6.96</v>
      </c>
      <c r="W99" s="42" t="s">
        <v>1055</v>
      </c>
      <c r="X99" s="12"/>
      <c r="Y99" s="12" t="s">
        <v>1518</v>
      </c>
      <c r="Z99" s="12" t="s">
        <v>455</v>
      </c>
      <c r="AD99" s="41" t="str">
        <f t="shared" si="3"/>
        <v>CO0235</v>
      </c>
      <c r="AE99" s="12">
        <f t="shared" si="4"/>
        <v>1634</v>
      </c>
      <c r="AF99" s="36">
        <f t="shared" si="5"/>
        <v>1064800654</v>
      </c>
    </row>
    <row r="100" spans="1:32" ht="15" customHeight="1" x14ac:dyDescent="0.35">
      <c r="A100" s="19">
        <v>96</v>
      </c>
      <c r="B100" s="36">
        <v>1128104764</v>
      </c>
      <c r="C100" s="12" t="s">
        <v>461</v>
      </c>
      <c r="D100" s="12" t="s">
        <v>462</v>
      </c>
      <c r="E100" s="12" t="s">
        <v>27</v>
      </c>
      <c r="F100" s="12" t="s">
        <v>463</v>
      </c>
      <c r="G100" s="12" t="s">
        <v>39</v>
      </c>
      <c r="H100" s="12">
        <v>3186236218</v>
      </c>
      <c r="I100" s="13">
        <v>31743</v>
      </c>
      <c r="J100" s="12">
        <v>1634</v>
      </c>
      <c r="K100" s="12" t="s">
        <v>29</v>
      </c>
      <c r="L100" s="13">
        <v>41671</v>
      </c>
      <c r="M100" s="36">
        <v>2006500</v>
      </c>
      <c r="N100" s="12" t="s">
        <v>30</v>
      </c>
      <c r="O100" s="12" t="s">
        <v>62</v>
      </c>
      <c r="P100" s="12" t="s">
        <v>125</v>
      </c>
      <c r="Q100" s="12" t="s">
        <v>685</v>
      </c>
      <c r="R100" s="12" t="s">
        <v>908</v>
      </c>
      <c r="S100" s="12" t="s">
        <v>77</v>
      </c>
      <c r="T100" s="13" t="s">
        <v>687</v>
      </c>
      <c r="U100" s="12" t="s">
        <v>35</v>
      </c>
      <c r="V100" s="12">
        <v>6.96</v>
      </c>
      <c r="W100" s="42" t="s">
        <v>1055</v>
      </c>
      <c r="X100" s="12"/>
      <c r="Y100" s="12" t="s">
        <v>1531</v>
      </c>
      <c r="Z100" s="12" t="s">
        <v>462</v>
      </c>
      <c r="AD100" s="41" t="str">
        <f t="shared" si="3"/>
        <v>CO0137</v>
      </c>
      <c r="AE100" s="12">
        <f t="shared" si="4"/>
        <v>1634</v>
      </c>
      <c r="AF100" s="36">
        <f t="shared" si="5"/>
        <v>1128104764</v>
      </c>
    </row>
    <row r="101" spans="1:32" ht="15" customHeight="1" x14ac:dyDescent="0.35">
      <c r="A101" s="19">
        <v>97</v>
      </c>
      <c r="B101" s="36">
        <v>1064796922</v>
      </c>
      <c r="C101" s="12" t="s">
        <v>111</v>
      </c>
      <c r="D101" s="12" t="s">
        <v>464</v>
      </c>
      <c r="E101" s="12" t="s">
        <v>27</v>
      </c>
      <c r="F101" s="12" t="s">
        <v>465</v>
      </c>
      <c r="G101" s="12" t="s">
        <v>111</v>
      </c>
      <c r="H101" s="12">
        <v>3017239601</v>
      </c>
      <c r="I101" s="13">
        <v>33823</v>
      </c>
      <c r="J101" s="12">
        <v>1634</v>
      </c>
      <c r="K101" s="12" t="s">
        <v>29</v>
      </c>
      <c r="L101" s="13">
        <v>43105</v>
      </c>
      <c r="M101" s="36">
        <v>1639900</v>
      </c>
      <c r="N101" s="12" t="s">
        <v>30</v>
      </c>
      <c r="O101" s="12" t="s">
        <v>31</v>
      </c>
      <c r="P101" s="12" t="s">
        <v>88</v>
      </c>
      <c r="Q101" s="12" t="s">
        <v>685</v>
      </c>
      <c r="R101" s="12" t="s">
        <v>909</v>
      </c>
      <c r="S101" s="12" t="s">
        <v>77</v>
      </c>
      <c r="T101" s="13" t="s">
        <v>687</v>
      </c>
      <c r="U101" s="12" t="s">
        <v>35</v>
      </c>
      <c r="V101" s="12">
        <v>6.96</v>
      </c>
      <c r="W101" s="42" t="s">
        <v>1055</v>
      </c>
      <c r="X101" s="12"/>
      <c r="Y101" s="12" t="s">
        <v>1535</v>
      </c>
      <c r="Z101" s="12" t="s">
        <v>464</v>
      </c>
      <c r="AD101" s="41" t="str">
        <f t="shared" si="3"/>
        <v>CO0138</v>
      </c>
      <c r="AE101" s="12">
        <f t="shared" si="4"/>
        <v>1634</v>
      </c>
      <c r="AF101" s="36">
        <f t="shared" si="5"/>
        <v>1064796922</v>
      </c>
    </row>
    <row r="102" spans="1:32" ht="15" customHeight="1" x14ac:dyDescent="0.35">
      <c r="A102" s="19">
        <v>98</v>
      </c>
      <c r="B102" s="40">
        <v>7632639</v>
      </c>
      <c r="C102" s="12" t="s">
        <v>96</v>
      </c>
      <c r="D102" s="12" t="s">
        <v>466</v>
      </c>
      <c r="E102" s="12" t="s">
        <v>27</v>
      </c>
      <c r="F102" s="12" t="s">
        <v>467</v>
      </c>
      <c r="G102" s="12" t="s">
        <v>96</v>
      </c>
      <c r="H102" s="12">
        <v>3145916418</v>
      </c>
      <c r="I102" s="13">
        <v>29699</v>
      </c>
      <c r="J102" s="12">
        <v>1634</v>
      </c>
      <c r="K102" s="12" t="s">
        <v>29</v>
      </c>
      <c r="L102" s="13">
        <v>44097</v>
      </c>
      <c r="M102" s="36">
        <v>1150000</v>
      </c>
      <c r="N102" s="45" t="s">
        <v>61</v>
      </c>
      <c r="O102" s="12" t="s">
        <v>31</v>
      </c>
      <c r="P102" s="12" t="s">
        <v>225</v>
      </c>
      <c r="Q102" s="12" t="s">
        <v>685</v>
      </c>
      <c r="R102" s="12" t="s">
        <v>2121</v>
      </c>
      <c r="S102" s="45" t="s">
        <v>129</v>
      </c>
      <c r="T102" s="13" t="s">
        <v>687</v>
      </c>
      <c r="U102" s="12" t="s">
        <v>35</v>
      </c>
      <c r="V102" s="12">
        <v>6.96</v>
      </c>
      <c r="W102" s="42" t="s">
        <v>1055</v>
      </c>
      <c r="X102" s="12"/>
      <c r="Y102" s="12" t="s">
        <v>1538</v>
      </c>
      <c r="Z102" s="12" t="s">
        <v>466</v>
      </c>
      <c r="AD102" s="41" t="str">
        <f t="shared" si="3"/>
        <v>CO0249</v>
      </c>
      <c r="AE102" s="12">
        <f t="shared" si="4"/>
        <v>1634</v>
      </c>
      <c r="AF102" s="36">
        <f t="shared" si="5"/>
        <v>7632639</v>
      </c>
    </row>
    <row r="103" spans="1:32" ht="15" customHeight="1" x14ac:dyDescent="0.35">
      <c r="A103" s="19">
        <v>99</v>
      </c>
      <c r="B103" s="36">
        <v>1113655306</v>
      </c>
      <c r="C103" s="12" t="s">
        <v>57</v>
      </c>
      <c r="D103" s="12" t="s">
        <v>468</v>
      </c>
      <c r="E103" s="12" t="s">
        <v>27</v>
      </c>
      <c r="F103" s="12" t="s">
        <v>469</v>
      </c>
      <c r="G103" s="12" t="s">
        <v>57</v>
      </c>
      <c r="H103" s="12">
        <v>3016613724</v>
      </c>
      <c r="I103" s="13">
        <v>33657</v>
      </c>
      <c r="J103" s="12">
        <v>1624</v>
      </c>
      <c r="K103" s="12" t="s">
        <v>60</v>
      </c>
      <c r="L103" s="13">
        <v>43026</v>
      </c>
      <c r="M103" s="36">
        <v>2142000</v>
      </c>
      <c r="N103" s="12" t="s">
        <v>75</v>
      </c>
      <c r="O103" s="12" t="s">
        <v>31</v>
      </c>
      <c r="P103" s="12" t="s">
        <v>330</v>
      </c>
      <c r="Q103" s="12" t="s">
        <v>685</v>
      </c>
      <c r="R103" s="12" t="s">
        <v>910</v>
      </c>
      <c r="S103" s="12" t="s">
        <v>64</v>
      </c>
      <c r="T103" s="13" t="s">
        <v>687</v>
      </c>
      <c r="U103" s="12" t="s">
        <v>35</v>
      </c>
      <c r="V103" s="12">
        <v>6.96</v>
      </c>
      <c r="W103" s="42" t="s">
        <v>924</v>
      </c>
      <c r="X103" s="12"/>
      <c r="Y103" s="12" t="s">
        <v>2122</v>
      </c>
      <c r="Z103" s="12" t="s">
        <v>468</v>
      </c>
      <c r="AD103" s="41" t="str">
        <f t="shared" si="3"/>
        <v>CO0139</v>
      </c>
      <c r="AE103" s="12">
        <f t="shared" si="4"/>
        <v>1624</v>
      </c>
      <c r="AF103" s="36">
        <f t="shared" si="5"/>
        <v>1113655306</v>
      </c>
    </row>
    <row r="104" spans="1:32" ht="15" customHeight="1" x14ac:dyDescent="0.35">
      <c r="A104" s="19">
        <v>100</v>
      </c>
      <c r="B104" s="36">
        <v>1067723340</v>
      </c>
      <c r="C104" s="12" t="s">
        <v>2123</v>
      </c>
      <c r="D104" s="12" t="s">
        <v>2124</v>
      </c>
      <c r="E104" s="12" t="s">
        <v>27</v>
      </c>
      <c r="F104" s="12" t="s">
        <v>2125</v>
      </c>
      <c r="G104" s="12" t="s">
        <v>439</v>
      </c>
      <c r="H104" s="12">
        <v>3145832325</v>
      </c>
      <c r="I104" s="13">
        <v>33927</v>
      </c>
      <c r="J104" s="12">
        <v>1634</v>
      </c>
      <c r="K104" s="12" t="s">
        <v>29</v>
      </c>
      <c r="L104" s="13">
        <v>43903</v>
      </c>
      <c r="M104" s="36">
        <v>877803</v>
      </c>
      <c r="N104" s="12" t="s">
        <v>61</v>
      </c>
      <c r="O104" s="12" t="s">
        <v>41</v>
      </c>
      <c r="P104" s="12" t="s">
        <v>42</v>
      </c>
      <c r="Q104" s="12" t="s">
        <v>685</v>
      </c>
      <c r="R104" s="12" t="s">
        <v>2126</v>
      </c>
      <c r="S104" s="12" t="s">
        <v>43</v>
      </c>
      <c r="T104" s="13">
        <v>44236</v>
      </c>
      <c r="U104" s="12" t="s">
        <v>755</v>
      </c>
      <c r="V104" s="12">
        <v>6.96</v>
      </c>
      <c r="W104" s="42" t="s">
        <v>924</v>
      </c>
      <c r="X104" s="12">
        <v>216</v>
      </c>
      <c r="Y104" s="12" t="s">
        <v>2127</v>
      </c>
      <c r="Z104" s="12" t="s">
        <v>2124</v>
      </c>
      <c r="AD104" s="41" t="str">
        <f t="shared" si="3"/>
        <v>CO0244</v>
      </c>
      <c r="AE104" s="12">
        <f t="shared" si="4"/>
        <v>1634</v>
      </c>
      <c r="AF104" s="36">
        <f t="shared" si="5"/>
        <v>1067723340</v>
      </c>
    </row>
    <row r="105" spans="1:32" ht="15" customHeight="1" x14ac:dyDescent="0.35">
      <c r="A105" s="19">
        <v>101</v>
      </c>
      <c r="B105" s="36">
        <v>1048206369</v>
      </c>
      <c r="C105" s="12" t="s">
        <v>472</v>
      </c>
      <c r="D105" s="12" t="s">
        <v>473</v>
      </c>
      <c r="E105" s="12" t="s">
        <v>27</v>
      </c>
      <c r="F105" s="12" t="s">
        <v>474</v>
      </c>
      <c r="G105" s="12" t="s">
        <v>114</v>
      </c>
      <c r="H105" s="12">
        <v>3145866098</v>
      </c>
      <c r="I105" s="13">
        <v>31853</v>
      </c>
      <c r="J105" s="12">
        <v>167001</v>
      </c>
      <c r="K105" s="12" t="s">
        <v>197</v>
      </c>
      <c r="L105" s="13">
        <v>40725</v>
      </c>
      <c r="M105" s="36">
        <v>3500000</v>
      </c>
      <c r="N105" s="12" t="s">
        <v>30</v>
      </c>
      <c r="O105" s="12" t="s">
        <v>31</v>
      </c>
      <c r="P105" s="12" t="s">
        <v>148</v>
      </c>
      <c r="Q105" s="12" t="s">
        <v>685</v>
      </c>
      <c r="R105" s="12" t="s">
        <v>912</v>
      </c>
      <c r="S105" s="12" t="s">
        <v>51</v>
      </c>
      <c r="T105" s="13" t="s">
        <v>687</v>
      </c>
      <c r="U105" s="12" t="s">
        <v>120</v>
      </c>
      <c r="V105" s="12">
        <v>6.96</v>
      </c>
      <c r="W105" s="42" t="s">
        <v>924</v>
      </c>
      <c r="X105" s="12"/>
      <c r="Y105" s="12" t="s">
        <v>1544</v>
      </c>
      <c r="Z105" s="12" t="s">
        <v>473</v>
      </c>
      <c r="AD105" s="41" t="str">
        <f t="shared" si="3"/>
        <v>CO0141</v>
      </c>
      <c r="AE105" s="12">
        <f t="shared" si="4"/>
        <v>167001</v>
      </c>
      <c r="AF105" s="36">
        <f t="shared" si="5"/>
        <v>1048206369</v>
      </c>
    </row>
    <row r="106" spans="1:32" ht="15" customHeight="1" x14ac:dyDescent="0.35">
      <c r="A106" s="19">
        <v>102</v>
      </c>
      <c r="B106" s="36">
        <v>1063280082</v>
      </c>
      <c r="C106" s="12" t="s">
        <v>914</v>
      </c>
      <c r="D106" s="12" t="s">
        <v>478</v>
      </c>
      <c r="E106" s="12" t="s">
        <v>27</v>
      </c>
      <c r="F106" s="12" t="s">
        <v>915</v>
      </c>
      <c r="G106" s="12" t="s">
        <v>477</v>
      </c>
      <c r="H106" s="12">
        <v>3205450660</v>
      </c>
      <c r="I106" s="13">
        <v>32041</v>
      </c>
      <c r="J106" s="12">
        <v>1639</v>
      </c>
      <c r="K106" s="12" t="s">
        <v>854</v>
      </c>
      <c r="L106" s="13">
        <v>43389</v>
      </c>
      <c r="M106" s="36">
        <v>1349400</v>
      </c>
      <c r="N106" s="12" t="s">
        <v>75</v>
      </c>
      <c r="O106" s="12" t="s">
        <v>100</v>
      </c>
      <c r="P106" s="12" t="s">
        <v>125</v>
      </c>
      <c r="Q106" s="12" t="s">
        <v>685</v>
      </c>
      <c r="R106" s="12" t="s">
        <v>916</v>
      </c>
      <c r="S106" s="12" t="s">
        <v>388</v>
      </c>
      <c r="T106" s="13" t="s">
        <v>687</v>
      </c>
      <c r="U106" s="12" t="s">
        <v>35</v>
      </c>
      <c r="V106" s="12">
        <v>6.96</v>
      </c>
      <c r="W106" s="42" t="s">
        <v>924</v>
      </c>
      <c r="X106" s="12"/>
      <c r="Y106" s="12" t="s">
        <v>2128</v>
      </c>
      <c r="Z106" s="12" t="s">
        <v>478</v>
      </c>
      <c r="AD106" s="41" t="str">
        <f t="shared" si="3"/>
        <v>CO0143</v>
      </c>
      <c r="AE106" s="12">
        <f t="shared" si="4"/>
        <v>1639</v>
      </c>
      <c r="AF106" s="36">
        <f t="shared" si="5"/>
        <v>1063280082</v>
      </c>
    </row>
    <row r="107" spans="1:32" ht="15" customHeight="1" x14ac:dyDescent="0.35">
      <c r="A107" s="19">
        <v>103</v>
      </c>
      <c r="B107" s="36">
        <v>1065985225</v>
      </c>
      <c r="C107" s="12" t="s">
        <v>185</v>
      </c>
      <c r="D107" s="12" t="s">
        <v>480</v>
      </c>
      <c r="E107" s="12" t="s">
        <v>27</v>
      </c>
      <c r="F107" s="12" t="s">
        <v>481</v>
      </c>
      <c r="G107" s="12" t="s">
        <v>39</v>
      </c>
      <c r="H107" s="12">
        <v>3185903972</v>
      </c>
      <c r="I107" s="13">
        <v>32134</v>
      </c>
      <c r="J107" s="12">
        <v>1634</v>
      </c>
      <c r="K107" s="12" t="s">
        <v>29</v>
      </c>
      <c r="L107" s="13">
        <v>41655</v>
      </c>
      <c r="M107" s="36">
        <v>2006500</v>
      </c>
      <c r="N107" s="12" t="s">
        <v>30</v>
      </c>
      <c r="O107" s="12" t="s">
        <v>31</v>
      </c>
      <c r="P107" s="12" t="s">
        <v>125</v>
      </c>
      <c r="Q107" s="12" t="s">
        <v>685</v>
      </c>
      <c r="R107" s="12" t="s">
        <v>917</v>
      </c>
      <c r="S107" s="12" t="s">
        <v>77</v>
      </c>
      <c r="T107" s="13" t="s">
        <v>687</v>
      </c>
      <c r="U107" s="12" t="s">
        <v>35</v>
      </c>
      <c r="V107" s="12">
        <v>6.96</v>
      </c>
      <c r="W107" s="42" t="s">
        <v>1055</v>
      </c>
      <c r="X107" s="12"/>
      <c r="Y107" s="12" t="s">
        <v>1555</v>
      </c>
      <c r="Z107" s="12" t="s">
        <v>480</v>
      </c>
      <c r="AD107" s="41" t="str">
        <f t="shared" si="3"/>
        <v>CO0144</v>
      </c>
      <c r="AE107" s="12">
        <f t="shared" si="4"/>
        <v>1634</v>
      </c>
      <c r="AF107" s="36">
        <f t="shared" si="5"/>
        <v>1065985225</v>
      </c>
    </row>
    <row r="108" spans="1:32" ht="15" customHeight="1" x14ac:dyDescent="0.35">
      <c r="A108" s="19">
        <v>104</v>
      </c>
      <c r="B108" s="36">
        <v>1129508534</v>
      </c>
      <c r="C108" s="12" t="s">
        <v>52</v>
      </c>
      <c r="D108" s="12" t="s">
        <v>484</v>
      </c>
      <c r="E108" s="12" t="s">
        <v>66</v>
      </c>
      <c r="F108" s="12" t="s">
        <v>485</v>
      </c>
      <c r="G108" s="12" t="s">
        <v>47</v>
      </c>
      <c r="H108" s="12">
        <v>3432511</v>
      </c>
      <c r="I108" s="13">
        <v>32120</v>
      </c>
      <c r="J108" s="12">
        <v>167001</v>
      </c>
      <c r="K108" s="12" t="s">
        <v>197</v>
      </c>
      <c r="L108" s="13">
        <v>41321</v>
      </c>
      <c r="M108" s="36">
        <v>2500000</v>
      </c>
      <c r="N108" s="12" t="s">
        <v>49</v>
      </c>
      <c r="O108" s="12" t="s">
        <v>119</v>
      </c>
      <c r="P108" s="12" t="s">
        <v>486</v>
      </c>
      <c r="Q108" s="12" t="s">
        <v>685</v>
      </c>
      <c r="R108" s="12" t="s">
        <v>918</v>
      </c>
      <c r="S108" s="12" t="s">
        <v>51</v>
      </c>
      <c r="T108" s="13" t="s">
        <v>687</v>
      </c>
      <c r="U108" s="12" t="s">
        <v>35</v>
      </c>
      <c r="V108" s="12">
        <v>4.3499999999999996</v>
      </c>
      <c r="W108" s="42" t="s">
        <v>924</v>
      </c>
      <c r="X108" s="12"/>
      <c r="Y108" s="12" t="s">
        <v>2129</v>
      </c>
      <c r="Z108" s="12" t="s">
        <v>484</v>
      </c>
      <c r="AD108" s="41" t="str">
        <f t="shared" si="3"/>
        <v>CO0145</v>
      </c>
      <c r="AE108" s="12">
        <f t="shared" si="4"/>
        <v>167001</v>
      </c>
      <c r="AF108" s="36">
        <f t="shared" si="5"/>
        <v>1129508534</v>
      </c>
    </row>
    <row r="109" spans="1:32" ht="15" customHeight="1" x14ac:dyDescent="0.35">
      <c r="A109" s="19">
        <v>105</v>
      </c>
      <c r="B109" s="36">
        <v>1067809980</v>
      </c>
      <c r="C109" s="12" t="s">
        <v>487</v>
      </c>
      <c r="D109" s="12" t="s">
        <v>488</v>
      </c>
      <c r="E109" s="12" t="s">
        <v>27</v>
      </c>
      <c r="F109" s="12" t="s">
        <v>489</v>
      </c>
      <c r="G109" s="12" t="s">
        <v>490</v>
      </c>
      <c r="H109" s="12">
        <v>3157297764</v>
      </c>
      <c r="I109" s="13">
        <v>32428</v>
      </c>
      <c r="J109" s="12">
        <v>1634</v>
      </c>
      <c r="K109" s="12" t="s">
        <v>29</v>
      </c>
      <c r="L109" s="13">
        <v>41671</v>
      </c>
      <c r="M109" s="36">
        <v>1905400</v>
      </c>
      <c r="N109" s="12" t="s">
        <v>30</v>
      </c>
      <c r="O109" s="12" t="s">
        <v>31</v>
      </c>
      <c r="P109" s="12" t="s">
        <v>125</v>
      </c>
      <c r="Q109" s="12" t="s">
        <v>685</v>
      </c>
      <c r="R109" s="12" t="s">
        <v>919</v>
      </c>
      <c r="S109" s="12" t="s">
        <v>77</v>
      </c>
      <c r="T109" s="13" t="s">
        <v>687</v>
      </c>
      <c r="U109" s="12" t="s">
        <v>35</v>
      </c>
      <c r="V109" s="12">
        <v>6.96</v>
      </c>
      <c r="W109" s="42" t="s">
        <v>1055</v>
      </c>
      <c r="X109" s="12"/>
      <c r="Y109" s="12" t="s">
        <v>1559</v>
      </c>
      <c r="Z109" s="12" t="s">
        <v>488</v>
      </c>
      <c r="AD109" s="41" t="str">
        <f t="shared" si="3"/>
        <v>CO0146</v>
      </c>
      <c r="AE109" s="12">
        <f t="shared" si="4"/>
        <v>1634</v>
      </c>
      <c r="AF109" s="36">
        <f t="shared" si="5"/>
        <v>1067809980</v>
      </c>
    </row>
    <row r="110" spans="1:32" ht="15" customHeight="1" x14ac:dyDescent="0.35">
      <c r="A110" s="19">
        <v>106</v>
      </c>
      <c r="B110" s="36">
        <v>85446055</v>
      </c>
      <c r="C110" s="12" t="s">
        <v>493</v>
      </c>
      <c r="D110" s="12" t="s">
        <v>494</v>
      </c>
      <c r="E110" s="12" t="s">
        <v>27</v>
      </c>
      <c r="F110" s="12" t="s">
        <v>495</v>
      </c>
      <c r="G110" s="12" t="s">
        <v>496</v>
      </c>
      <c r="H110" s="12">
        <v>3177277998</v>
      </c>
      <c r="I110" s="13">
        <v>27424</v>
      </c>
      <c r="J110" s="12">
        <v>1634</v>
      </c>
      <c r="K110" s="12" t="s">
        <v>29</v>
      </c>
      <c r="L110" s="13">
        <v>41671</v>
      </c>
      <c r="M110" s="36">
        <v>2324800</v>
      </c>
      <c r="N110" s="12" t="s">
        <v>30</v>
      </c>
      <c r="O110" s="12" t="s">
        <v>31</v>
      </c>
      <c r="P110" s="12" t="s">
        <v>32</v>
      </c>
      <c r="Q110" s="12" t="s">
        <v>685</v>
      </c>
      <c r="R110" s="12" t="s">
        <v>920</v>
      </c>
      <c r="S110" s="12" t="s">
        <v>77</v>
      </c>
      <c r="T110" s="13" t="s">
        <v>687</v>
      </c>
      <c r="U110" s="12" t="s">
        <v>35</v>
      </c>
      <c r="V110" s="12">
        <v>6.96</v>
      </c>
      <c r="W110" s="42" t="s">
        <v>1055</v>
      </c>
      <c r="X110" s="12"/>
      <c r="Y110" s="12" t="s">
        <v>1562</v>
      </c>
      <c r="Z110" s="12" t="s">
        <v>494</v>
      </c>
      <c r="AD110" s="41" t="str">
        <f t="shared" si="3"/>
        <v>CO0147</v>
      </c>
      <c r="AE110" s="12">
        <f t="shared" si="4"/>
        <v>1634</v>
      </c>
      <c r="AF110" s="36">
        <f t="shared" si="5"/>
        <v>85446055</v>
      </c>
    </row>
    <row r="111" spans="1:32" ht="15" customHeight="1" x14ac:dyDescent="0.35">
      <c r="A111" s="19">
        <v>107</v>
      </c>
      <c r="B111" s="36">
        <v>84454934</v>
      </c>
      <c r="C111" s="12" t="s">
        <v>47</v>
      </c>
      <c r="D111" s="12" t="s">
        <v>499</v>
      </c>
      <c r="E111" s="12" t="s">
        <v>27</v>
      </c>
      <c r="F111" s="12" t="s">
        <v>500</v>
      </c>
      <c r="G111" s="12" t="s">
        <v>301</v>
      </c>
      <c r="H111" s="12">
        <v>3163408494</v>
      </c>
      <c r="I111" s="13">
        <v>29125</v>
      </c>
      <c r="J111" s="12">
        <v>1634</v>
      </c>
      <c r="K111" s="12" t="s">
        <v>29</v>
      </c>
      <c r="L111" s="13">
        <v>41138</v>
      </c>
      <c r="M111" s="36">
        <v>5101700</v>
      </c>
      <c r="N111" s="12" t="s">
        <v>75</v>
      </c>
      <c r="O111" s="12" t="s">
        <v>31</v>
      </c>
      <c r="P111" s="12" t="s">
        <v>82</v>
      </c>
      <c r="Q111" s="12" t="s">
        <v>685</v>
      </c>
      <c r="R111" s="12" t="s">
        <v>921</v>
      </c>
      <c r="S111" s="12" t="s">
        <v>77</v>
      </c>
      <c r="T111" s="13" t="s">
        <v>687</v>
      </c>
      <c r="U111" s="12" t="s">
        <v>35</v>
      </c>
      <c r="V111" s="12">
        <v>6.96</v>
      </c>
      <c r="W111" s="42" t="s">
        <v>924</v>
      </c>
      <c r="X111" s="12"/>
      <c r="Y111" s="12" t="s">
        <v>1572</v>
      </c>
      <c r="Z111" s="12" t="s">
        <v>499</v>
      </c>
      <c r="AD111" s="41" t="str">
        <f t="shared" si="3"/>
        <v>CO0148</v>
      </c>
      <c r="AE111" s="12">
        <f t="shared" si="4"/>
        <v>1634</v>
      </c>
      <c r="AF111" s="36">
        <f t="shared" si="5"/>
        <v>84454934</v>
      </c>
    </row>
    <row r="112" spans="1:32" s="39" customFormat="1" ht="15" customHeight="1" x14ac:dyDescent="0.35">
      <c r="A112" s="19">
        <v>108</v>
      </c>
      <c r="B112" s="38">
        <v>1003260380</v>
      </c>
      <c r="C112" s="28" t="s">
        <v>74</v>
      </c>
      <c r="D112" s="28" t="s">
        <v>922</v>
      </c>
      <c r="E112" s="28" t="s">
        <v>27</v>
      </c>
      <c r="F112" s="28" t="s">
        <v>2130</v>
      </c>
      <c r="G112" s="28" t="s">
        <v>111</v>
      </c>
      <c r="H112" s="28">
        <v>3007075171</v>
      </c>
      <c r="I112" s="46">
        <v>35966</v>
      </c>
      <c r="J112" s="28">
        <v>1634</v>
      </c>
      <c r="K112" s="28" t="s">
        <v>29</v>
      </c>
      <c r="L112" s="46">
        <v>43788</v>
      </c>
      <c r="M112" s="38">
        <v>877803</v>
      </c>
      <c r="N112" s="28" t="s">
        <v>30</v>
      </c>
      <c r="O112" s="28" t="s">
        <v>41</v>
      </c>
      <c r="P112" s="28" t="s">
        <v>42</v>
      </c>
      <c r="Q112" s="28" t="s">
        <v>685</v>
      </c>
      <c r="R112" s="28" t="s">
        <v>2131</v>
      </c>
      <c r="S112" s="28" t="s">
        <v>43</v>
      </c>
      <c r="T112" s="46">
        <v>44134</v>
      </c>
      <c r="U112" s="28" t="s">
        <v>755</v>
      </c>
      <c r="V112" s="28">
        <v>6.96</v>
      </c>
      <c r="W112" s="47" t="s">
        <v>924</v>
      </c>
      <c r="X112" s="28">
        <v>330</v>
      </c>
      <c r="Y112" s="28" t="s">
        <v>2132</v>
      </c>
      <c r="Z112" s="28" t="s">
        <v>922</v>
      </c>
      <c r="AD112" s="48" t="str">
        <f t="shared" si="3"/>
        <v>CO0149</v>
      </c>
      <c r="AE112" s="28">
        <f t="shared" si="4"/>
        <v>1634</v>
      </c>
      <c r="AF112" s="38">
        <f t="shared" si="5"/>
        <v>1003260380</v>
      </c>
    </row>
    <row r="113" spans="1:32" ht="15" customHeight="1" x14ac:dyDescent="0.35">
      <c r="A113" s="19">
        <v>109</v>
      </c>
      <c r="B113" s="36">
        <v>1127584421</v>
      </c>
      <c r="C113" s="12" t="s">
        <v>926</v>
      </c>
      <c r="D113" s="12" t="s">
        <v>927</v>
      </c>
      <c r="E113" s="12" t="s">
        <v>66</v>
      </c>
      <c r="F113" s="12" t="s">
        <v>928</v>
      </c>
      <c r="G113" s="12" t="s">
        <v>93</v>
      </c>
      <c r="H113" s="12">
        <v>3128725762</v>
      </c>
      <c r="I113" s="13">
        <v>33355</v>
      </c>
      <c r="J113" s="12">
        <v>1624</v>
      </c>
      <c r="K113" s="12" t="s">
        <v>60</v>
      </c>
      <c r="L113" s="13">
        <v>43525</v>
      </c>
      <c r="M113" s="36">
        <v>2000000</v>
      </c>
      <c r="N113" s="12" t="s">
        <v>168</v>
      </c>
      <c r="O113" s="12" t="s">
        <v>31</v>
      </c>
      <c r="P113" s="12" t="s">
        <v>101</v>
      </c>
      <c r="Q113" s="12" t="s">
        <v>685</v>
      </c>
      <c r="R113" s="12" t="s">
        <v>929</v>
      </c>
      <c r="S113" s="12" t="s">
        <v>64</v>
      </c>
      <c r="T113" s="13" t="s">
        <v>687</v>
      </c>
      <c r="U113" s="12" t="s">
        <v>35</v>
      </c>
      <c r="V113" s="12">
        <v>6.96</v>
      </c>
      <c r="W113" s="42" t="s">
        <v>924</v>
      </c>
      <c r="X113" s="12"/>
      <c r="Y113" s="12" t="s">
        <v>2133</v>
      </c>
      <c r="Z113" s="12" t="s">
        <v>927</v>
      </c>
      <c r="AD113" s="41" t="str">
        <f t="shared" si="3"/>
        <v>CO0151</v>
      </c>
      <c r="AE113" s="12">
        <f t="shared" si="4"/>
        <v>1624</v>
      </c>
      <c r="AF113" s="36">
        <f t="shared" si="5"/>
        <v>1127584421</v>
      </c>
    </row>
    <row r="114" spans="1:32" ht="15" customHeight="1" x14ac:dyDescent="0.35">
      <c r="A114" s="19">
        <v>110</v>
      </c>
      <c r="B114" s="36">
        <v>1003173858</v>
      </c>
      <c r="C114" s="12" t="s">
        <v>503</v>
      </c>
      <c r="D114" s="12" t="s">
        <v>504</v>
      </c>
      <c r="E114" s="12" t="s">
        <v>27</v>
      </c>
      <c r="F114" s="12" t="s">
        <v>505</v>
      </c>
      <c r="G114" s="12" t="s">
        <v>114</v>
      </c>
      <c r="H114" s="12">
        <v>3103606914</v>
      </c>
      <c r="I114" s="13">
        <v>33826</v>
      </c>
      <c r="J114" s="12">
        <v>1634</v>
      </c>
      <c r="K114" s="12" t="s">
        <v>29</v>
      </c>
      <c r="L114" s="13">
        <v>42171</v>
      </c>
      <c r="M114" s="36">
        <v>1452300</v>
      </c>
      <c r="N114" s="12" t="s">
        <v>30</v>
      </c>
      <c r="O114" s="12" t="s">
        <v>31</v>
      </c>
      <c r="P114" s="12" t="s">
        <v>225</v>
      </c>
      <c r="Q114" s="12" t="s">
        <v>685</v>
      </c>
      <c r="R114" s="12" t="s">
        <v>930</v>
      </c>
      <c r="S114" s="12" t="s">
        <v>77</v>
      </c>
      <c r="T114" s="13" t="s">
        <v>687</v>
      </c>
      <c r="U114" s="12" t="s">
        <v>35</v>
      </c>
      <c r="V114" s="12">
        <v>6.96</v>
      </c>
      <c r="W114" s="42" t="s">
        <v>1055</v>
      </c>
      <c r="X114" s="12"/>
      <c r="Y114" s="12" t="s">
        <v>1586</v>
      </c>
      <c r="Z114" s="12" t="s">
        <v>504</v>
      </c>
      <c r="AD114" s="41" t="str">
        <f t="shared" si="3"/>
        <v>CO0152</v>
      </c>
      <c r="AE114" s="12">
        <f t="shared" si="4"/>
        <v>1634</v>
      </c>
      <c r="AF114" s="36">
        <f t="shared" si="5"/>
        <v>1003173858</v>
      </c>
    </row>
    <row r="115" spans="1:32" ht="15" customHeight="1" x14ac:dyDescent="0.35">
      <c r="A115" s="19">
        <v>111</v>
      </c>
      <c r="B115" s="36">
        <v>1065897739</v>
      </c>
      <c r="C115" s="12" t="s">
        <v>194</v>
      </c>
      <c r="D115" s="12" t="s">
        <v>506</v>
      </c>
      <c r="E115" s="12" t="s">
        <v>27</v>
      </c>
      <c r="F115" s="12" t="s">
        <v>931</v>
      </c>
      <c r="G115" s="12" t="s">
        <v>194</v>
      </c>
      <c r="H115" s="12">
        <v>3145610854</v>
      </c>
      <c r="I115" s="13">
        <v>34308</v>
      </c>
      <c r="J115" s="12">
        <v>1634</v>
      </c>
      <c r="K115" s="12" t="s">
        <v>29</v>
      </c>
      <c r="L115" s="13">
        <v>43411</v>
      </c>
      <c r="M115" s="36">
        <v>2496000</v>
      </c>
      <c r="N115" s="12" t="s">
        <v>49</v>
      </c>
      <c r="O115" s="12" t="s">
        <v>31</v>
      </c>
      <c r="P115" s="12" t="s">
        <v>800</v>
      </c>
      <c r="Q115" s="12" t="s">
        <v>685</v>
      </c>
      <c r="R115" s="12" t="s">
        <v>932</v>
      </c>
      <c r="S115" s="12" t="s">
        <v>77</v>
      </c>
      <c r="T115" s="13" t="s">
        <v>687</v>
      </c>
      <c r="U115" s="12" t="s">
        <v>35</v>
      </c>
      <c r="V115" s="12">
        <v>6.96</v>
      </c>
      <c r="W115" s="42" t="s">
        <v>924</v>
      </c>
      <c r="X115" s="12"/>
      <c r="Y115" s="12" t="s">
        <v>1590</v>
      </c>
      <c r="Z115" s="12" t="s">
        <v>506</v>
      </c>
      <c r="AD115" s="41" t="str">
        <f t="shared" si="3"/>
        <v>CO0153</v>
      </c>
      <c r="AE115" s="12">
        <f t="shared" si="4"/>
        <v>1634</v>
      </c>
      <c r="AF115" s="36">
        <f t="shared" si="5"/>
        <v>1065897739</v>
      </c>
    </row>
    <row r="116" spans="1:32" s="55" customFormat="1" ht="15" customHeight="1" x14ac:dyDescent="0.35">
      <c r="A116" s="50">
        <v>112</v>
      </c>
      <c r="B116" s="51">
        <v>73269182</v>
      </c>
      <c r="C116" s="52" t="s">
        <v>514</v>
      </c>
      <c r="D116" s="52" t="s">
        <v>515</v>
      </c>
      <c r="E116" s="52" t="s">
        <v>27</v>
      </c>
      <c r="F116" s="52" t="s">
        <v>516</v>
      </c>
      <c r="G116" s="52" t="s">
        <v>96</v>
      </c>
      <c r="H116" s="52">
        <v>3135358691</v>
      </c>
      <c r="I116" s="53">
        <v>28142</v>
      </c>
      <c r="J116" s="57">
        <v>163501</v>
      </c>
      <c r="K116" s="57" t="s">
        <v>157</v>
      </c>
      <c r="L116" s="53">
        <v>40360</v>
      </c>
      <c r="M116" s="51">
        <v>1653300</v>
      </c>
      <c r="N116" s="52" t="s">
        <v>30</v>
      </c>
      <c r="O116" s="52" t="s">
        <v>62</v>
      </c>
      <c r="P116" s="52" t="s">
        <v>517</v>
      </c>
      <c r="Q116" s="52" t="s">
        <v>722</v>
      </c>
      <c r="R116" s="52" t="s">
        <v>936</v>
      </c>
      <c r="S116" s="52" t="s">
        <v>51</v>
      </c>
      <c r="T116" s="53" t="s">
        <v>687</v>
      </c>
      <c r="U116" s="52" t="s">
        <v>120</v>
      </c>
      <c r="V116" s="52">
        <v>6.96</v>
      </c>
      <c r="W116" s="54" t="s">
        <v>924</v>
      </c>
      <c r="X116" s="52"/>
      <c r="Y116" s="52" t="s">
        <v>1595</v>
      </c>
      <c r="Z116" s="52" t="s">
        <v>515</v>
      </c>
      <c r="AD116" s="56" t="str">
        <f t="shared" si="3"/>
        <v>CO0156</v>
      </c>
      <c r="AE116" s="52">
        <f t="shared" si="4"/>
        <v>163501</v>
      </c>
      <c r="AF116" s="51">
        <f t="shared" si="5"/>
        <v>73269182</v>
      </c>
    </row>
    <row r="117" spans="1:32" ht="15" customHeight="1" x14ac:dyDescent="0.35">
      <c r="A117" s="19">
        <v>113</v>
      </c>
      <c r="B117" s="36">
        <v>1064802695</v>
      </c>
      <c r="C117" s="12" t="s">
        <v>2134</v>
      </c>
      <c r="D117" s="12" t="s">
        <v>2135</v>
      </c>
      <c r="E117" s="12" t="s">
        <v>27</v>
      </c>
      <c r="F117" s="12" t="s">
        <v>2136</v>
      </c>
      <c r="G117" s="12" t="s">
        <v>111</v>
      </c>
      <c r="H117" s="12">
        <v>3217325823</v>
      </c>
      <c r="I117" s="13">
        <v>35667</v>
      </c>
      <c r="J117" s="12">
        <v>1634</v>
      </c>
      <c r="K117" s="12" t="s">
        <v>29</v>
      </c>
      <c r="L117" s="13">
        <v>43846</v>
      </c>
      <c r="M117" s="36">
        <v>877803</v>
      </c>
      <c r="N117" s="12" t="s">
        <v>61</v>
      </c>
      <c r="O117" s="12" t="s">
        <v>41</v>
      </c>
      <c r="P117" s="12" t="s">
        <v>42</v>
      </c>
      <c r="Q117" s="12" t="s">
        <v>685</v>
      </c>
      <c r="R117" s="12" t="s">
        <v>2137</v>
      </c>
      <c r="S117" s="12" t="s">
        <v>43</v>
      </c>
      <c r="T117" s="13">
        <v>44180</v>
      </c>
      <c r="U117" s="12" t="s">
        <v>755</v>
      </c>
      <c r="V117" s="12">
        <v>6.96</v>
      </c>
      <c r="W117" s="42" t="s">
        <v>924</v>
      </c>
      <c r="X117" s="12">
        <v>273</v>
      </c>
      <c r="Y117" s="12" t="s">
        <v>2138</v>
      </c>
      <c r="Z117" s="12" t="s">
        <v>2139</v>
      </c>
      <c r="AD117" s="41" t="str">
        <f t="shared" si="3"/>
        <v>CO0228</v>
      </c>
      <c r="AE117" s="12">
        <f t="shared" si="4"/>
        <v>1634</v>
      </c>
      <c r="AF117" s="36">
        <f t="shared" si="5"/>
        <v>1064802695</v>
      </c>
    </row>
    <row r="118" spans="1:32" ht="15" customHeight="1" x14ac:dyDescent="0.35">
      <c r="A118" s="19">
        <v>114</v>
      </c>
      <c r="B118" s="36">
        <v>1144183757</v>
      </c>
      <c r="C118" s="12" t="s">
        <v>245</v>
      </c>
      <c r="D118" s="12" t="s">
        <v>522</v>
      </c>
      <c r="E118" s="12" t="s">
        <v>27</v>
      </c>
      <c r="F118" s="12" t="s">
        <v>363</v>
      </c>
      <c r="G118" s="12" t="s">
        <v>363</v>
      </c>
      <c r="H118" s="12">
        <v>0</v>
      </c>
      <c r="I118" s="13">
        <v>34735</v>
      </c>
      <c r="J118" s="12">
        <v>1624</v>
      </c>
      <c r="K118" s="12" t="s">
        <v>60</v>
      </c>
      <c r="L118" s="13">
        <v>43248</v>
      </c>
      <c r="M118" s="36">
        <v>1300000</v>
      </c>
      <c r="N118" s="12" t="s">
        <v>357</v>
      </c>
      <c r="O118" s="12" t="s">
        <v>119</v>
      </c>
      <c r="P118" s="12" t="s">
        <v>1126</v>
      </c>
      <c r="Q118" s="12" t="s">
        <v>685</v>
      </c>
      <c r="R118" s="12" t="s">
        <v>940</v>
      </c>
      <c r="S118" s="12" t="s">
        <v>64</v>
      </c>
      <c r="T118" s="13" t="s">
        <v>687</v>
      </c>
      <c r="U118" s="12" t="s">
        <v>78</v>
      </c>
      <c r="V118" s="12">
        <v>6.96</v>
      </c>
      <c r="W118" s="42" t="s">
        <v>924</v>
      </c>
      <c r="X118" s="12"/>
      <c r="Y118" s="12" t="s">
        <v>2140</v>
      </c>
      <c r="Z118" s="12" t="s">
        <v>522</v>
      </c>
      <c r="AD118" s="41" t="str">
        <f t="shared" si="3"/>
        <v>CO0158</v>
      </c>
      <c r="AE118" s="12">
        <f t="shared" si="4"/>
        <v>1624</v>
      </c>
      <c r="AF118" s="36">
        <f t="shared" si="5"/>
        <v>1144183757</v>
      </c>
    </row>
    <row r="119" spans="1:32" ht="15" customHeight="1" x14ac:dyDescent="0.35">
      <c r="A119" s="19">
        <v>115</v>
      </c>
      <c r="B119" s="36">
        <v>1113531926</v>
      </c>
      <c r="C119" s="12" t="s">
        <v>93</v>
      </c>
      <c r="D119" s="12" t="s">
        <v>2141</v>
      </c>
      <c r="E119" s="12" t="s">
        <v>27</v>
      </c>
      <c r="F119" s="12" t="s">
        <v>2142</v>
      </c>
      <c r="G119" s="12" t="s">
        <v>93</v>
      </c>
      <c r="H119" s="12">
        <v>3122864407</v>
      </c>
      <c r="I119" s="13">
        <v>34684</v>
      </c>
      <c r="J119" s="12">
        <v>1624</v>
      </c>
      <c r="K119" s="12" t="s">
        <v>60</v>
      </c>
      <c r="L119" s="13">
        <v>43894</v>
      </c>
      <c r="M119" s="36">
        <v>1200000</v>
      </c>
      <c r="N119" s="12" t="s">
        <v>168</v>
      </c>
      <c r="O119" s="12" t="s">
        <v>31</v>
      </c>
      <c r="P119" s="12" t="s">
        <v>2143</v>
      </c>
      <c r="Q119" s="12" t="s">
        <v>685</v>
      </c>
      <c r="R119" s="12" t="s">
        <v>2144</v>
      </c>
      <c r="S119" s="12" t="s">
        <v>64</v>
      </c>
      <c r="T119" s="13" t="s">
        <v>687</v>
      </c>
      <c r="U119" s="12" t="s">
        <v>120</v>
      </c>
      <c r="V119" s="12">
        <v>6.96</v>
      </c>
      <c r="W119" s="42" t="s">
        <v>924</v>
      </c>
      <c r="X119" s="12"/>
      <c r="Y119" s="12" t="s">
        <v>2145</v>
      </c>
      <c r="Z119" s="12" t="s">
        <v>2141</v>
      </c>
      <c r="AD119" s="41" t="str">
        <f t="shared" si="3"/>
        <v>CO0239</v>
      </c>
      <c r="AE119" s="12">
        <f t="shared" si="4"/>
        <v>1624</v>
      </c>
      <c r="AF119" s="36">
        <f t="shared" si="5"/>
        <v>1113531926</v>
      </c>
    </row>
    <row r="120" spans="1:32" ht="15" customHeight="1" x14ac:dyDescent="0.35">
      <c r="A120" s="19">
        <v>116</v>
      </c>
      <c r="B120" s="36">
        <v>16890102</v>
      </c>
      <c r="C120" s="12" t="s">
        <v>363</v>
      </c>
      <c r="D120" s="12" t="s">
        <v>945</v>
      </c>
      <c r="E120" s="12" t="s">
        <v>27</v>
      </c>
      <c r="F120" s="12" t="s">
        <v>2146</v>
      </c>
      <c r="G120" s="12" t="s">
        <v>93</v>
      </c>
      <c r="H120" s="12">
        <v>3045996015</v>
      </c>
      <c r="I120" s="13">
        <v>27526</v>
      </c>
      <c r="J120" s="12">
        <v>1624</v>
      </c>
      <c r="K120" s="12" t="s">
        <v>60</v>
      </c>
      <c r="L120" s="13">
        <v>43648</v>
      </c>
      <c r="M120" s="36">
        <v>1300000</v>
      </c>
      <c r="N120" s="12" t="s">
        <v>75</v>
      </c>
      <c r="O120" s="12" t="s">
        <v>100</v>
      </c>
      <c r="P120" s="12" t="s">
        <v>1126</v>
      </c>
      <c r="Q120" s="12" t="s">
        <v>685</v>
      </c>
      <c r="R120" s="12" t="s">
        <v>947</v>
      </c>
      <c r="S120" s="12" t="s">
        <v>64</v>
      </c>
      <c r="T120" s="13" t="s">
        <v>687</v>
      </c>
      <c r="U120" s="12" t="s">
        <v>35</v>
      </c>
      <c r="V120" s="12">
        <v>6.96</v>
      </c>
      <c r="W120" s="42" t="s">
        <v>924</v>
      </c>
      <c r="X120" s="12"/>
      <c r="Y120" s="12" t="s">
        <v>2147</v>
      </c>
      <c r="Z120" s="12" t="s">
        <v>945</v>
      </c>
      <c r="AD120" s="41" t="str">
        <f t="shared" si="3"/>
        <v>CO0161</v>
      </c>
      <c r="AE120" s="12">
        <f t="shared" si="4"/>
        <v>1624</v>
      </c>
      <c r="AF120" s="36">
        <f t="shared" si="5"/>
        <v>16890102</v>
      </c>
    </row>
    <row r="121" spans="1:32" ht="15" customHeight="1" x14ac:dyDescent="0.35">
      <c r="A121" s="19">
        <v>117</v>
      </c>
      <c r="B121" s="36">
        <v>94303115</v>
      </c>
      <c r="C121" s="12" t="s">
        <v>529</v>
      </c>
      <c r="D121" s="12" t="s">
        <v>530</v>
      </c>
      <c r="E121" s="12" t="s">
        <v>27</v>
      </c>
      <c r="F121" s="12" t="s">
        <v>531</v>
      </c>
      <c r="G121" s="12" t="s">
        <v>57</v>
      </c>
      <c r="H121" s="12">
        <v>3105121457</v>
      </c>
      <c r="I121" s="13">
        <v>28320</v>
      </c>
      <c r="J121" s="12">
        <v>1624</v>
      </c>
      <c r="K121" s="12" t="s">
        <v>60</v>
      </c>
      <c r="L121" s="13">
        <v>40375</v>
      </c>
      <c r="M121" s="36">
        <v>1300000</v>
      </c>
      <c r="N121" s="12" t="s">
        <v>75</v>
      </c>
      <c r="O121" s="12" t="s">
        <v>31</v>
      </c>
      <c r="P121" s="12" t="s">
        <v>1126</v>
      </c>
      <c r="Q121" s="12" t="s">
        <v>685</v>
      </c>
      <c r="R121" s="12" t="s">
        <v>948</v>
      </c>
      <c r="S121" s="12" t="s">
        <v>64</v>
      </c>
      <c r="T121" s="13" t="s">
        <v>687</v>
      </c>
      <c r="U121" s="12" t="s">
        <v>78</v>
      </c>
      <c r="V121" s="12">
        <v>6.96</v>
      </c>
      <c r="W121" s="42" t="s">
        <v>924</v>
      </c>
      <c r="X121" s="12"/>
      <c r="Y121" s="12" t="s">
        <v>2148</v>
      </c>
      <c r="Z121" s="12" t="s">
        <v>530</v>
      </c>
      <c r="AD121" s="41" t="str">
        <f t="shared" si="3"/>
        <v>CO0162</v>
      </c>
      <c r="AE121" s="12">
        <f t="shared" si="4"/>
        <v>1624</v>
      </c>
      <c r="AF121" s="36">
        <f t="shared" si="5"/>
        <v>94303115</v>
      </c>
    </row>
    <row r="122" spans="1:32" ht="15" customHeight="1" x14ac:dyDescent="0.35">
      <c r="A122" s="19">
        <v>118</v>
      </c>
      <c r="B122" s="36">
        <v>1082920445</v>
      </c>
      <c r="C122" s="12" t="s">
        <v>96</v>
      </c>
      <c r="D122" s="12" t="s">
        <v>539</v>
      </c>
      <c r="E122" s="12" t="s">
        <v>27</v>
      </c>
      <c r="F122" s="12" t="s">
        <v>951</v>
      </c>
      <c r="G122" s="12" t="s">
        <v>96</v>
      </c>
      <c r="H122" s="12">
        <v>3016566037</v>
      </c>
      <c r="I122" s="13">
        <v>33115</v>
      </c>
      <c r="J122" s="12">
        <v>1634</v>
      </c>
      <c r="K122" s="12" t="s">
        <v>29</v>
      </c>
      <c r="L122" s="13">
        <v>43328</v>
      </c>
      <c r="M122" s="36">
        <v>1079800</v>
      </c>
      <c r="N122" s="12" t="s">
        <v>30</v>
      </c>
      <c r="O122" s="12" t="s">
        <v>31</v>
      </c>
      <c r="P122" s="12" t="s">
        <v>225</v>
      </c>
      <c r="Q122" s="12" t="s">
        <v>685</v>
      </c>
      <c r="R122" s="12" t="s">
        <v>952</v>
      </c>
      <c r="S122" s="12" t="s">
        <v>129</v>
      </c>
      <c r="T122" s="13" t="s">
        <v>687</v>
      </c>
      <c r="U122" s="12" t="s">
        <v>35</v>
      </c>
      <c r="V122" s="12">
        <v>6.96</v>
      </c>
      <c r="W122" s="42" t="s">
        <v>924</v>
      </c>
      <c r="X122" s="12"/>
      <c r="Y122" s="12" t="s">
        <v>1605</v>
      </c>
      <c r="Z122" s="12" t="s">
        <v>539</v>
      </c>
      <c r="AD122" s="41" t="str">
        <f t="shared" si="3"/>
        <v>CO0164</v>
      </c>
      <c r="AE122" s="12">
        <f t="shared" si="4"/>
        <v>1634</v>
      </c>
      <c r="AF122" s="36">
        <f t="shared" si="5"/>
        <v>1082920445</v>
      </c>
    </row>
    <row r="123" spans="1:32" ht="15" customHeight="1" x14ac:dyDescent="0.35">
      <c r="A123" s="19">
        <v>119</v>
      </c>
      <c r="B123" s="36">
        <v>84090281</v>
      </c>
      <c r="C123" s="12" t="s">
        <v>102</v>
      </c>
      <c r="D123" s="12" t="s">
        <v>541</v>
      </c>
      <c r="E123" s="12" t="s">
        <v>27</v>
      </c>
      <c r="F123" s="12" t="s">
        <v>542</v>
      </c>
      <c r="G123" s="12" t="s">
        <v>114</v>
      </c>
      <c r="H123" s="12">
        <v>3177395981</v>
      </c>
      <c r="I123" s="13">
        <v>29912</v>
      </c>
      <c r="J123" s="12">
        <v>1634</v>
      </c>
      <c r="K123" s="12" t="s">
        <v>29</v>
      </c>
      <c r="L123" s="13">
        <v>39183</v>
      </c>
      <c r="M123" s="36">
        <v>2216000</v>
      </c>
      <c r="N123" s="12" t="s">
        <v>30</v>
      </c>
      <c r="O123" s="12" t="s">
        <v>119</v>
      </c>
      <c r="P123" s="12" t="s">
        <v>32</v>
      </c>
      <c r="Q123" s="12" t="s">
        <v>685</v>
      </c>
      <c r="R123" s="12" t="s">
        <v>953</v>
      </c>
      <c r="S123" s="12" t="s">
        <v>77</v>
      </c>
      <c r="T123" s="13" t="s">
        <v>687</v>
      </c>
      <c r="U123" s="12" t="s">
        <v>120</v>
      </c>
      <c r="V123" s="12">
        <v>6.96</v>
      </c>
      <c r="W123" s="42" t="s">
        <v>1055</v>
      </c>
      <c r="X123" s="12"/>
      <c r="Y123" s="12" t="s">
        <v>1609</v>
      </c>
      <c r="Z123" s="12" t="s">
        <v>541</v>
      </c>
      <c r="AD123" s="41" t="str">
        <f t="shared" si="3"/>
        <v>CO0165</v>
      </c>
      <c r="AE123" s="12">
        <f t="shared" si="4"/>
        <v>1634</v>
      </c>
      <c r="AF123" s="36">
        <f t="shared" si="5"/>
        <v>84090281</v>
      </c>
    </row>
    <row r="124" spans="1:32" ht="15" customHeight="1" x14ac:dyDescent="0.35">
      <c r="A124" s="19">
        <v>120</v>
      </c>
      <c r="B124" s="36">
        <v>10898718</v>
      </c>
      <c r="C124" s="12" t="s">
        <v>543</v>
      </c>
      <c r="D124" s="12" t="s">
        <v>544</v>
      </c>
      <c r="E124" s="12" t="s">
        <v>27</v>
      </c>
      <c r="F124" s="12" t="s">
        <v>545</v>
      </c>
      <c r="G124" s="12" t="s">
        <v>114</v>
      </c>
      <c r="H124" s="12">
        <v>3186932384</v>
      </c>
      <c r="I124" s="13">
        <v>23231</v>
      </c>
      <c r="J124" s="12">
        <v>1634</v>
      </c>
      <c r="K124" s="12" t="s">
        <v>29</v>
      </c>
      <c r="L124" s="13">
        <v>40120</v>
      </c>
      <c r="M124" s="36">
        <v>5101700</v>
      </c>
      <c r="N124" s="12" t="s">
        <v>75</v>
      </c>
      <c r="O124" s="12" t="s">
        <v>31</v>
      </c>
      <c r="P124" s="12" t="s">
        <v>82</v>
      </c>
      <c r="Q124" s="12" t="s">
        <v>685</v>
      </c>
      <c r="R124" s="12" t="s">
        <v>954</v>
      </c>
      <c r="S124" s="12" t="s">
        <v>77</v>
      </c>
      <c r="T124" s="13" t="s">
        <v>687</v>
      </c>
      <c r="U124" s="12" t="s">
        <v>120</v>
      </c>
      <c r="V124" s="12">
        <v>6.96</v>
      </c>
      <c r="W124" s="42" t="s">
        <v>924</v>
      </c>
      <c r="X124" s="12"/>
      <c r="Y124" s="12" t="s">
        <v>1613</v>
      </c>
      <c r="Z124" s="12" t="s">
        <v>544</v>
      </c>
      <c r="AD124" s="41" t="str">
        <f t="shared" si="3"/>
        <v>CO0166</v>
      </c>
      <c r="AE124" s="12">
        <f t="shared" si="4"/>
        <v>1634</v>
      </c>
      <c r="AF124" s="36">
        <f t="shared" si="5"/>
        <v>10898718</v>
      </c>
    </row>
    <row r="125" spans="1:32" ht="15" customHeight="1" x14ac:dyDescent="0.35">
      <c r="A125" s="19">
        <v>121</v>
      </c>
      <c r="B125" s="36">
        <v>1064112207</v>
      </c>
      <c r="C125" s="12" t="s">
        <v>735</v>
      </c>
      <c r="D125" s="12" t="s">
        <v>549</v>
      </c>
      <c r="E125" s="12" t="s">
        <v>27</v>
      </c>
      <c r="F125" s="12" t="s">
        <v>550</v>
      </c>
      <c r="G125" s="12" t="s">
        <v>114</v>
      </c>
      <c r="H125" s="12">
        <v>3196417328</v>
      </c>
      <c r="I125" s="13">
        <v>33334</v>
      </c>
      <c r="J125" s="12">
        <v>1634</v>
      </c>
      <c r="K125" s="12" t="s">
        <v>29</v>
      </c>
      <c r="L125" s="13">
        <v>42068</v>
      </c>
      <c r="M125" s="36">
        <v>1639900</v>
      </c>
      <c r="N125" s="12" t="s">
        <v>30</v>
      </c>
      <c r="O125" s="12" t="s">
        <v>31</v>
      </c>
      <c r="P125" s="12" t="s">
        <v>88</v>
      </c>
      <c r="Q125" s="12" t="s">
        <v>685</v>
      </c>
      <c r="R125" s="12" t="s">
        <v>955</v>
      </c>
      <c r="S125" s="12" t="s">
        <v>77</v>
      </c>
      <c r="T125" s="13" t="s">
        <v>687</v>
      </c>
      <c r="U125" s="12" t="s">
        <v>35</v>
      </c>
      <c r="V125" s="12">
        <v>6.96</v>
      </c>
      <c r="W125" s="42" t="s">
        <v>1055</v>
      </c>
      <c r="X125" s="12"/>
      <c r="Y125" s="12" t="s">
        <v>1617</v>
      </c>
      <c r="Z125" s="12" t="s">
        <v>549</v>
      </c>
      <c r="AD125" s="41" t="str">
        <f t="shared" si="3"/>
        <v>CO0167</v>
      </c>
      <c r="AE125" s="12">
        <f t="shared" si="4"/>
        <v>1634</v>
      </c>
      <c r="AF125" s="36">
        <f t="shared" si="5"/>
        <v>1064112207</v>
      </c>
    </row>
    <row r="126" spans="1:32" ht="15" customHeight="1" x14ac:dyDescent="0.35">
      <c r="A126" s="19">
        <v>122</v>
      </c>
      <c r="B126" s="36">
        <v>88284830</v>
      </c>
      <c r="C126" s="12" t="s">
        <v>86</v>
      </c>
      <c r="D126" s="12" t="s">
        <v>551</v>
      </c>
      <c r="E126" s="12" t="s">
        <v>27</v>
      </c>
      <c r="F126" s="12" t="s">
        <v>552</v>
      </c>
      <c r="G126" s="12" t="s">
        <v>2079</v>
      </c>
      <c r="H126" s="12">
        <v>3185118239</v>
      </c>
      <c r="I126" s="13">
        <v>28752</v>
      </c>
      <c r="J126" s="12">
        <v>1634</v>
      </c>
      <c r="K126" s="12" t="s">
        <v>29</v>
      </c>
      <c r="L126" s="13">
        <v>40756</v>
      </c>
      <c r="M126" s="36">
        <v>5101700</v>
      </c>
      <c r="N126" s="12" t="s">
        <v>49</v>
      </c>
      <c r="O126" s="12" t="s">
        <v>31</v>
      </c>
      <c r="P126" s="12" t="s">
        <v>82</v>
      </c>
      <c r="Q126" s="12" t="s">
        <v>685</v>
      </c>
      <c r="R126" s="12" t="s">
        <v>956</v>
      </c>
      <c r="S126" s="12" t="s">
        <v>77</v>
      </c>
      <c r="T126" s="13" t="s">
        <v>687</v>
      </c>
      <c r="U126" s="12" t="s">
        <v>35</v>
      </c>
      <c r="V126" s="12">
        <v>6.96</v>
      </c>
      <c r="W126" s="42" t="s">
        <v>924</v>
      </c>
      <c r="X126" s="12"/>
      <c r="Y126" s="12" t="s">
        <v>1621</v>
      </c>
      <c r="Z126" s="12" t="s">
        <v>551</v>
      </c>
      <c r="AD126" s="41" t="str">
        <f t="shared" si="3"/>
        <v>CO0168</v>
      </c>
      <c r="AE126" s="12">
        <f t="shared" si="4"/>
        <v>1634</v>
      </c>
      <c r="AF126" s="36">
        <f t="shared" si="5"/>
        <v>88284830</v>
      </c>
    </row>
    <row r="127" spans="1:32" ht="15" customHeight="1" x14ac:dyDescent="0.35">
      <c r="A127" s="19">
        <v>123</v>
      </c>
      <c r="B127" s="36">
        <v>1067720805</v>
      </c>
      <c r="C127" s="12" t="s">
        <v>439</v>
      </c>
      <c r="D127" s="12" t="s">
        <v>555</v>
      </c>
      <c r="E127" s="12" t="s">
        <v>27</v>
      </c>
      <c r="F127" s="12" t="s">
        <v>556</v>
      </c>
      <c r="G127" s="12" t="s">
        <v>439</v>
      </c>
      <c r="H127" s="12">
        <v>3043827720</v>
      </c>
      <c r="I127" s="13">
        <v>33275</v>
      </c>
      <c r="J127" s="12">
        <v>1634</v>
      </c>
      <c r="K127" s="12" t="s">
        <v>29</v>
      </c>
      <c r="L127" s="13">
        <v>43105</v>
      </c>
      <c r="M127" s="36">
        <v>1452300</v>
      </c>
      <c r="N127" s="12" t="s">
        <v>30</v>
      </c>
      <c r="O127" s="12" t="s">
        <v>119</v>
      </c>
      <c r="P127" s="12" t="s">
        <v>225</v>
      </c>
      <c r="Q127" s="12" t="s">
        <v>685</v>
      </c>
      <c r="R127" s="12" t="s">
        <v>957</v>
      </c>
      <c r="S127" s="12" t="s">
        <v>77</v>
      </c>
      <c r="T127" s="13" t="s">
        <v>687</v>
      </c>
      <c r="U127" s="12" t="s">
        <v>35</v>
      </c>
      <c r="V127" s="12">
        <v>6.96</v>
      </c>
      <c r="W127" s="42" t="s">
        <v>1055</v>
      </c>
      <c r="X127" s="12"/>
      <c r="Y127" s="12" t="s">
        <v>1623</v>
      </c>
      <c r="Z127" s="12" t="s">
        <v>555</v>
      </c>
      <c r="AD127" s="41" t="str">
        <f t="shared" si="3"/>
        <v>CO0169</v>
      </c>
      <c r="AE127" s="12">
        <f t="shared" si="4"/>
        <v>1634</v>
      </c>
      <c r="AF127" s="36">
        <f t="shared" si="5"/>
        <v>1067720805</v>
      </c>
    </row>
    <row r="128" spans="1:32" ht="15" customHeight="1" x14ac:dyDescent="0.35">
      <c r="A128" s="19">
        <v>124</v>
      </c>
      <c r="B128" s="36">
        <v>1064109518</v>
      </c>
      <c r="C128" s="12" t="s">
        <v>735</v>
      </c>
      <c r="D128" s="12" t="s">
        <v>562</v>
      </c>
      <c r="E128" s="12" t="s">
        <v>66</v>
      </c>
      <c r="F128" s="12" t="s">
        <v>563</v>
      </c>
      <c r="G128" s="12" t="s">
        <v>114</v>
      </c>
      <c r="H128" s="12">
        <v>3155301111</v>
      </c>
      <c r="I128" s="13">
        <v>32603</v>
      </c>
      <c r="J128" s="12">
        <v>1634</v>
      </c>
      <c r="K128" s="12" t="s">
        <v>29</v>
      </c>
      <c r="L128" s="13">
        <v>41655</v>
      </c>
      <c r="M128" s="36">
        <v>2247200</v>
      </c>
      <c r="N128" s="12" t="s">
        <v>30</v>
      </c>
      <c r="O128" s="12" t="s">
        <v>31</v>
      </c>
      <c r="P128" s="12" t="s">
        <v>235</v>
      </c>
      <c r="Q128" s="12" t="s">
        <v>685</v>
      </c>
      <c r="R128" s="12" t="s">
        <v>960</v>
      </c>
      <c r="S128" s="12" t="s">
        <v>77</v>
      </c>
      <c r="T128" s="13" t="s">
        <v>687</v>
      </c>
      <c r="U128" s="12" t="s">
        <v>35</v>
      </c>
      <c r="V128" s="12">
        <v>6.96</v>
      </c>
      <c r="W128" s="42" t="s">
        <v>924</v>
      </c>
      <c r="X128" s="12"/>
      <c r="Y128" s="12" t="s">
        <v>2149</v>
      </c>
      <c r="Z128" s="12" t="s">
        <v>562</v>
      </c>
      <c r="AD128" s="41" t="str">
        <f t="shared" si="3"/>
        <v>CO0171</v>
      </c>
      <c r="AE128" s="12">
        <f t="shared" si="4"/>
        <v>1634</v>
      </c>
      <c r="AF128" s="36">
        <f t="shared" si="5"/>
        <v>1064109518</v>
      </c>
    </row>
    <row r="129" spans="1:32" ht="15" customHeight="1" x14ac:dyDescent="0.35">
      <c r="A129" s="19">
        <v>125</v>
      </c>
      <c r="B129" s="36">
        <v>1007387338</v>
      </c>
      <c r="C129" s="12" t="s">
        <v>735</v>
      </c>
      <c r="D129" s="12" t="s">
        <v>564</v>
      </c>
      <c r="E129" s="12" t="s">
        <v>27</v>
      </c>
      <c r="F129" s="12" t="s">
        <v>565</v>
      </c>
      <c r="G129" s="12" t="s">
        <v>114</v>
      </c>
      <c r="H129" s="12">
        <v>3174583334</v>
      </c>
      <c r="I129" s="13">
        <v>32749</v>
      </c>
      <c r="J129" s="12">
        <v>1634</v>
      </c>
      <c r="K129" s="12" t="s">
        <v>29</v>
      </c>
      <c r="L129" s="13">
        <v>41655</v>
      </c>
      <c r="M129" s="36">
        <v>1639900</v>
      </c>
      <c r="N129" s="12" t="s">
        <v>30</v>
      </c>
      <c r="O129" s="12" t="s">
        <v>31</v>
      </c>
      <c r="P129" s="12" t="s">
        <v>88</v>
      </c>
      <c r="Q129" s="12" t="s">
        <v>685</v>
      </c>
      <c r="R129" s="12" t="s">
        <v>965</v>
      </c>
      <c r="S129" s="12" t="s">
        <v>77</v>
      </c>
      <c r="T129" s="13" t="s">
        <v>687</v>
      </c>
      <c r="U129" s="12" t="s">
        <v>35</v>
      </c>
      <c r="V129" s="12">
        <v>6.96</v>
      </c>
      <c r="W129" s="42" t="s">
        <v>1055</v>
      </c>
      <c r="X129" s="12"/>
      <c r="Y129" s="12" t="s">
        <v>1630</v>
      </c>
      <c r="Z129" s="12" t="s">
        <v>564</v>
      </c>
      <c r="AD129" s="41" t="str">
        <f t="shared" si="3"/>
        <v>CO0173</v>
      </c>
      <c r="AE129" s="12">
        <f t="shared" si="4"/>
        <v>1634</v>
      </c>
      <c r="AF129" s="36">
        <f t="shared" si="5"/>
        <v>1007387338</v>
      </c>
    </row>
    <row r="130" spans="1:32" ht="15" customHeight="1" x14ac:dyDescent="0.35">
      <c r="A130" s="19">
        <v>126</v>
      </c>
      <c r="B130" s="36">
        <v>94469902</v>
      </c>
      <c r="C130" s="12" t="s">
        <v>93</v>
      </c>
      <c r="D130" s="12" t="s">
        <v>570</v>
      </c>
      <c r="E130" s="12" t="s">
        <v>27</v>
      </c>
      <c r="F130" s="12" t="s">
        <v>571</v>
      </c>
      <c r="G130" s="12" t="s">
        <v>93</v>
      </c>
      <c r="H130" s="12">
        <v>3103691602</v>
      </c>
      <c r="I130" s="13">
        <v>29424</v>
      </c>
      <c r="J130" s="12">
        <v>1624</v>
      </c>
      <c r="K130" s="12" t="s">
        <v>60</v>
      </c>
      <c r="L130" s="13">
        <v>40375</v>
      </c>
      <c r="M130" s="36">
        <v>1300000</v>
      </c>
      <c r="N130" s="12" t="s">
        <v>75</v>
      </c>
      <c r="O130" s="12" t="s">
        <v>31</v>
      </c>
      <c r="P130" s="12" t="s">
        <v>1126</v>
      </c>
      <c r="Q130" s="12" t="s">
        <v>722</v>
      </c>
      <c r="R130" s="12" t="s">
        <v>967</v>
      </c>
      <c r="S130" s="12" t="s">
        <v>64</v>
      </c>
      <c r="T130" s="13" t="s">
        <v>687</v>
      </c>
      <c r="U130" s="12" t="s">
        <v>120</v>
      </c>
      <c r="V130" s="12">
        <v>6.96</v>
      </c>
      <c r="W130" s="42" t="s">
        <v>924</v>
      </c>
      <c r="X130" s="12"/>
      <c r="Y130" s="12" t="s">
        <v>1637</v>
      </c>
      <c r="Z130" s="12" t="s">
        <v>570</v>
      </c>
      <c r="AD130" s="41" t="str">
        <f t="shared" si="3"/>
        <v>CO0175</v>
      </c>
      <c r="AE130" s="12">
        <f t="shared" si="4"/>
        <v>1624</v>
      </c>
      <c r="AF130" s="36">
        <f t="shared" si="5"/>
        <v>94469902</v>
      </c>
    </row>
    <row r="131" spans="1:32" s="55" customFormat="1" ht="15" customHeight="1" x14ac:dyDescent="0.35">
      <c r="A131" s="50">
        <v>127</v>
      </c>
      <c r="B131" s="51">
        <v>77178367</v>
      </c>
      <c r="C131" s="52" t="s">
        <v>194</v>
      </c>
      <c r="D131" s="52" t="s">
        <v>574</v>
      </c>
      <c r="E131" s="52" t="s">
        <v>27</v>
      </c>
      <c r="F131" s="52" t="s">
        <v>575</v>
      </c>
      <c r="G131" s="52" t="s">
        <v>194</v>
      </c>
      <c r="H131" s="52">
        <v>3135129566</v>
      </c>
      <c r="I131" s="53">
        <v>28080</v>
      </c>
      <c r="J131" s="52"/>
      <c r="K131" s="52"/>
      <c r="L131" s="53">
        <v>40326</v>
      </c>
      <c r="M131" s="51">
        <v>7497100</v>
      </c>
      <c r="N131" s="52" t="s">
        <v>49</v>
      </c>
      <c r="O131" s="52" t="s">
        <v>62</v>
      </c>
      <c r="P131" s="52" t="s">
        <v>292</v>
      </c>
      <c r="Q131" s="52" t="s">
        <v>685</v>
      </c>
      <c r="R131" s="52" t="s">
        <v>969</v>
      </c>
      <c r="S131" s="52" t="s">
        <v>77</v>
      </c>
      <c r="T131" s="53" t="s">
        <v>687</v>
      </c>
      <c r="U131" s="52" t="s">
        <v>120</v>
      </c>
      <c r="V131" s="52">
        <v>6.96</v>
      </c>
      <c r="W131" s="54" t="s">
        <v>924</v>
      </c>
      <c r="X131" s="52"/>
      <c r="Y131" s="52" t="s">
        <v>1645</v>
      </c>
      <c r="Z131" s="52" t="s">
        <v>574</v>
      </c>
      <c r="AD131" s="56" t="str">
        <f t="shared" si="3"/>
        <v>CO0177</v>
      </c>
      <c r="AE131" s="52">
        <f t="shared" si="4"/>
        <v>0</v>
      </c>
      <c r="AF131" s="51">
        <f t="shared" si="5"/>
        <v>77178367</v>
      </c>
    </row>
    <row r="132" spans="1:32" ht="15" customHeight="1" x14ac:dyDescent="0.35">
      <c r="A132" s="19">
        <v>128</v>
      </c>
      <c r="B132" s="36">
        <v>1082904318</v>
      </c>
      <c r="C132" s="12" t="s">
        <v>96</v>
      </c>
      <c r="D132" s="12" t="s">
        <v>576</v>
      </c>
      <c r="E132" s="12" t="s">
        <v>27</v>
      </c>
      <c r="F132" s="12" t="s">
        <v>577</v>
      </c>
      <c r="G132" s="12" t="s">
        <v>96</v>
      </c>
      <c r="H132" s="12">
        <v>4365025</v>
      </c>
      <c r="I132" s="13">
        <v>32784</v>
      </c>
      <c r="J132" s="12">
        <v>1634</v>
      </c>
      <c r="K132" s="12" t="s">
        <v>29</v>
      </c>
      <c r="L132" s="13">
        <v>42186</v>
      </c>
      <c r="M132" s="36">
        <v>5101700</v>
      </c>
      <c r="N132" s="12" t="s">
        <v>49</v>
      </c>
      <c r="O132" s="12" t="s">
        <v>100</v>
      </c>
      <c r="P132" s="12" t="s">
        <v>82</v>
      </c>
      <c r="Q132" s="12" t="s">
        <v>685</v>
      </c>
      <c r="R132" s="12" t="s">
        <v>973</v>
      </c>
      <c r="S132" s="12" t="s">
        <v>129</v>
      </c>
      <c r="T132" s="13" t="s">
        <v>687</v>
      </c>
      <c r="U132" s="12" t="s">
        <v>35</v>
      </c>
      <c r="V132" s="12">
        <v>6.96</v>
      </c>
      <c r="W132" s="42" t="s">
        <v>924</v>
      </c>
      <c r="X132" s="12"/>
      <c r="Y132" s="12" t="s">
        <v>2150</v>
      </c>
      <c r="Z132" s="12" t="s">
        <v>576</v>
      </c>
      <c r="AD132" s="41" t="str">
        <f t="shared" si="3"/>
        <v>CO0179</v>
      </c>
      <c r="AE132" s="12">
        <f t="shared" si="4"/>
        <v>1634</v>
      </c>
      <c r="AF132" s="36">
        <f t="shared" si="5"/>
        <v>1082904318</v>
      </c>
    </row>
    <row r="133" spans="1:32" ht="15" customHeight="1" x14ac:dyDescent="0.35">
      <c r="A133" s="19">
        <v>129</v>
      </c>
      <c r="B133" s="36">
        <v>1063283533</v>
      </c>
      <c r="C133" s="12" t="s">
        <v>477</v>
      </c>
      <c r="D133" s="12" t="s">
        <v>578</v>
      </c>
      <c r="E133" s="12" t="s">
        <v>27</v>
      </c>
      <c r="F133" s="12" t="s">
        <v>579</v>
      </c>
      <c r="G133" s="12" t="s">
        <v>39</v>
      </c>
      <c r="H133" s="12">
        <v>3187692818</v>
      </c>
      <c r="I133" s="13">
        <v>32286</v>
      </c>
      <c r="J133" s="12">
        <v>1634</v>
      </c>
      <c r="K133" s="12" t="s">
        <v>29</v>
      </c>
      <c r="L133" s="13">
        <v>42065</v>
      </c>
      <c r="M133" s="36">
        <v>1639900</v>
      </c>
      <c r="N133" s="12" t="s">
        <v>30</v>
      </c>
      <c r="O133" s="12" t="s">
        <v>100</v>
      </c>
      <c r="P133" s="12" t="s">
        <v>88</v>
      </c>
      <c r="Q133" s="12" t="s">
        <v>685</v>
      </c>
      <c r="R133" s="12" t="s">
        <v>977</v>
      </c>
      <c r="S133" s="12" t="s">
        <v>77</v>
      </c>
      <c r="T133" s="13" t="s">
        <v>687</v>
      </c>
      <c r="U133" s="12" t="s">
        <v>35</v>
      </c>
      <c r="V133" s="12">
        <v>6.96</v>
      </c>
      <c r="W133" s="42" t="s">
        <v>1055</v>
      </c>
      <c r="X133" s="12"/>
      <c r="Y133" s="12" t="s">
        <v>1647</v>
      </c>
      <c r="Z133" s="12" t="s">
        <v>578</v>
      </c>
      <c r="AD133" s="41" t="str">
        <f t="shared" ref="AD133:AD140" si="6">+"CO"&amp;MID(Y133,7,4)</f>
        <v>CO0181</v>
      </c>
      <c r="AE133" s="12">
        <f t="shared" ref="AE133:AE140" si="7">+J133</f>
        <v>1634</v>
      </c>
      <c r="AF133" s="36">
        <f t="shared" ref="AF133:AF140" si="8">+B133</f>
        <v>1063283533</v>
      </c>
    </row>
    <row r="134" spans="1:32" ht="15" customHeight="1" x14ac:dyDescent="0.35">
      <c r="A134" s="19">
        <v>130</v>
      </c>
      <c r="B134" s="36">
        <v>1062811236</v>
      </c>
      <c r="C134" s="12" t="s">
        <v>222</v>
      </c>
      <c r="D134" s="12" t="s">
        <v>589</v>
      </c>
      <c r="E134" s="12" t="s">
        <v>27</v>
      </c>
      <c r="F134" s="12" t="s">
        <v>981</v>
      </c>
      <c r="G134" s="12" t="s">
        <v>222</v>
      </c>
      <c r="H134" s="12">
        <v>3173781962</v>
      </c>
      <c r="I134" s="13">
        <v>34396</v>
      </c>
      <c r="J134" s="12">
        <v>1634</v>
      </c>
      <c r="K134" s="12" t="s">
        <v>29</v>
      </c>
      <c r="L134" s="13">
        <v>43395</v>
      </c>
      <c r="M134" s="36">
        <v>1639900</v>
      </c>
      <c r="N134" s="12" t="s">
        <v>30</v>
      </c>
      <c r="O134" s="12" t="s">
        <v>31</v>
      </c>
      <c r="P134" s="12" t="s">
        <v>88</v>
      </c>
      <c r="Q134" s="12" t="s">
        <v>685</v>
      </c>
      <c r="R134" s="12" t="s">
        <v>982</v>
      </c>
      <c r="S134" s="12" t="s">
        <v>77</v>
      </c>
      <c r="T134" s="13" t="s">
        <v>687</v>
      </c>
      <c r="U134" s="12" t="s">
        <v>35</v>
      </c>
      <c r="V134" s="12">
        <v>6.96</v>
      </c>
      <c r="W134" s="42" t="s">
        <v>1055</v>
      </c>
      <c r="X134" s="12"/>
      <c r="Y134" s="12" t="s">
        <v>1650</v>
      </c>
      <c r="Z134" s="12" t="s">
        <v>589</v>
      </c>
      <c r="AD134" s="41" t="str">
        <f t="shared" si="6"/>
        <v>CO0184</v>
      </c>
      <c r="AE134" s="12">
        <f t="shared" si="7"/>
        <v>1634</v>
      </c>
      <c r="AF134" s="36">
        <f t="shared" si="8"/>
        <v>1062811236</v>
      </c>
    </row>
    <row r="135" spans="1:32" ht="15" customHeight="1" x14ac:dyDescent="0.35">
      <c r="A135" s="19">
        <v>131</v>
      </c>
      <c r="B135" s="36">
        <v>1065833171</v>
      </c>
      <c r="C135" s="12" t="s">
        <v>74</v>
      </c>
      <c r="D135" s="12" t="s">
        <v>983</v>
      </c>
      <c r="E135" s="12" t="s">
        <v>27</v>
      </c>
      <c r="F135" s="12" t="s">
        <v>984</v>
      </c>
      <c r="G135" s="12" t="s">
        <v>74</v>
      </c>
      <c r="H135" s="12">
        <v>5882248</v>
      </c>
      <c r="I135" s="13">
        <v>35580</v>
      </c>
      <c r="J135" s="12">
        <v>1634</v>
      </c>
      <c r="K135" s="12" t="s">
        <v>29</v>
      </c>
      <c r="L135" s="13">
        <v>43620</v>
      </c>
      <c r="M135" s="36">
        <v>1639900</v>
      </c>
      <c r="N135" s="12" t="s">
        <v>49</v>
      </c>
      <c r="O135" s="12" t="s">
        <v>31</v>
      </c>
      <c r="P135" s="12" t="s">
        <v>88</v>
      </c>
      <c r="Q135" s="12" t="s">
        <v>685</v>
      </c>
      <c r="R135" s="12" t="s">
        <v>985</v>
      </c>
      <c r="S135" s="12" t="s">
        <v>77</v>
      </c>
      <c r="T135" s="13" t="s">
        <v>687</v>
      </c>
      <c r="U135" s="12" t="s">
        <v>35</v>
      </c>
      <c r="V135" s="12">
        <v>6.96</v>
      </c>
      <c r="W135" s="42" t="s">
        <v>1055</v>
      </c>
      <c r="X135" s="12"/>
      <c r="Y135" s="12" t="s">
        <v>1654</v>
      </c>
      <c r="Z135" s="12" t="s">
        <v>983</v>
      </c>
      <c r="AD135" s="41" t="str">
        <f t="shared" si="6"/>
        <v>CO0185</v>
      </c>
      <c r="AE135" s="12">
        <f t="shared" si="7"/>
        <v>1634</v>
      </c>
      <c r="AF135" s="36">
        <f t="shared" si="8"/>
        <v>1065833171</v>
      </c>
    </row>
    <row r="136" spans="1:32" x14ac:dyDescent="0.35">
      <c r="A136" s="19">
        <v>132</v>
      </c>
      <c r="B136" s="40">
        <v>79217532</v>
      </c>
      <c r="C136" s="12" t="s">
        <v>2151</v>
      </c>
      <c r="D136" s="12" t="s">
        <v>2152</v>
      </c>
      <c r="E136" s="12" t="s">
        <v>27</v>
      </c>
      <c r="F136" s="12" t="s">
        <v>2153</v>
      </c>
      <c r="G136" s="12" t="s">
        <v>2151</v>
      </c>
      <c r="H136" s="12">
        <v>2245513</v>
      </c>
      <c r="I136" s="13">
        <v>29638</v>
      </c>
      <c r="J136" s="12">
        <v>1674</v>
      </c>
      <c r="K136" s="12" t="s">
        <v>1376</v>
      </c>
      <c r="L136" s="13">
        <v>44102</v>
      </c>
      <c r="M136" s="36">
        <v>3000000</v>
      </c>
      <c r="N136" s="45" t="s">
        <v>49</v>
      </c>
      <c r="O136" s="12" t="s">
        <v>31</v>
      </c>
      <c r="P136" s="12" t="s">
        <v>148</v>
      </c>
      <c r="Q136" s="12" t="s">
        <v>685</v>
      </c>
      <c r="R136" s="12" t="s">
        <v>2154</v>
      </c>
      <c r="S136" s="12" t="s">
        <v>1379</v>
      </c>
      <c r="T136" s="13" t="s">
        <v>687</v>
      </c>
      <c r="U136" s="12" t="s">
        <v>35</v>
      </c>
      <c r="V136" s="12">
        <v>6.96</v>
      </c>
      <c r="W136" s="42" t="s">
        <v>924</v>
      </c>
      <c r="X136" s="12"/>
      <c r="Y136" s="12" t="s">
        <v>2155</v>
      </c>
      <c r="Z136" s="12" t="s">
        <v>2152</v>
      </c>
      <c r="AD136" s="41" t="str">
        <f t="shared" si="6"/>
        <v>CO0248</v>
      </c>
      <c r="AE136" s="12">
        <f t="shared" si="7"/>
        <v>1674</v>
      </c>
      <c r="AF136" s="36">
        <f t="shared" si="8"/>
        <v>79217532</v>
      </c>
    </row>
    <row r="137" spans="1:32" ht="15" customHeight="1" x14ac:dyDescent="0.35">
      <c r="A137" s="19">
        <v>133</v>
      </c>
      <c r="B137" s="36">
        <v>1065809318</v>
      </c>
      <c r="C137" s="12" t="s">
        <v>74</v>
      </c>
      <c r="D137" s="12" t="s">
        <v>593</v>
      </c>
      <c r="E137" s="12" t="s">
        <v>66</v>
      </c>
      <c r="F137" s="12" t="s">
        <v>594</v>
      </c>
      <c r="G137" s="12" t="s">
        <v>74</v>
      </c>
      <c r="H137" s="12">
        <v>3128568982</v>
      </c>
      <c r="I137" s="13">
        <v>34593</v>
      </c>
      <c r="J137" s="12">
        <v>1634</v>
      </c>
      <c r="K137" s="12" t="s">
        <v>29</v>
      </c>
      <c r="L137" s="13">
        <v>43059</v>
      </c>
      <c r="M137" s="36">
        <v>2471900</v>
      </c>
      <c r="N137" s="12" t="s">
        <v>49</v>
      </c>
      <c r="O137" s="12" t="s">
        <v>31</v>
      </c>
      <c r="P137" s="12" t="s">
        <v>800</v>
      </c>
      <c r="Q137" s="12" t="s">
        <v>685</v>
      </c>
      <c r="R137" s="12" t="s">
        <v>987</v>
      </c>
      <c r="S137" s="12" t="s">
        <v>77</v>
      </c>
      <c r="T137" s="13" t="s">
        <v>687</v>
      </c>
      <c r="U137" s="12" t="s">
        <v>35</v>
      </c>
      <c r="V137" s="12">
        <v>6.96</v>
      </c>
      <c r="W137" s="42" t="s">
        <v>924</v>
      </c>
      <c r="X137" s="12"/>
      <c r="Y137" s="12" t="s">
        <v>2156</v>
      </c>
      <c r="Z137" s="12" t="s">
        <v>593</v>
      </c>
      <c r="AD137" s="41" t="str">
        <f t="shared" si="6"/>
        <v>CO0187</v>
      </c>
      <c r="AE137" s="12">
        <f t="shared" si="7"/>
        <v>1634</v>
      </c>
      <c r="AF137" s="36">
        <f t="shared" si="8"/>
        <v>1065809318</v>
      </c>
    </row>
    <row r="138" spans="1:32" ht="15" customHeight="1" x14ac:dyDescent="0.35">
      <c r="A138" s="19">
        <v>134</v>
      </c>
      <c r="B138" s="36">
        <v>72314369</v>
      </c>
      <c r="C138" s="12" t="s">
        <v>602</v>
      </c>
      <c r="D138" s="12" t="s">
        <v>603</v>
      </c>
      <c r="E138" s="12" t="s">
        <v>27</v>
      </c>
      <c r="F138" s="12" t="s">
        <v>994</v>
      </c>
      <c r="G138" s="12" t="s">
        <v>47</v>
      </c>
      <c r="H138" s="12">
        <v>3017541620</v>
      </c>
      <c r="I138" s="13">
        <v>29361</v>
      </c>
      <c r="J138" s="12">
        <v>1693</v>
      </c>
      <c r="K138" s="12" t="s">
        <v>175</v>
      </c>
      <c r="L138" s="13">
        <v>40180</v>
      </c>
      <c r="M138" s="36">
        <v>3321600</v>
      </c>
      <c r="N138" s="12" t="s">
        <v>69</v>
      </c>
      <c r="O138" s="12" t="s">
        <v>119</v>
      </c>
      <c r="P138" s="12" t="s">
        <v>605</v>
      </c>
      <c r="Q138" s="12" t="s">
        <v>685</v>
      </c>
      <c r="R138" s="12" t="s">
        <v>995</v>
      </c>
      <c r="S138" s="12" t="s">
        <v>51</v>
      </c>
      <c r="T138" s="13" t="s">
        <v>687</v>
      </c>
      <c r="U138" s="12" t="s">
        <v>120</v>
      </c>
      <c r="V138" s="12">
        <v>6.96</v>
      </c>
      <c r="W138" s="42" t="s">
        <v>924</v>
      </c>
      <c r="X138" s="12"/>
      <c r="Y138" s="12" t="s">
        <v>2157</v>
      </c>
      <c r="Z138" s="12" t="s">
        <v>603</v>
      </c>
      <c r="AD138" s="41" t="str">
        <f t="shared" si="6"/>
        <v>CO0191</v>
      </c>
      <c r="AE138" s="12">
        <f t="shared" si="7"/>
        <v>1693</v>
      </c>
      <c r="AF138" s="36">
        <f t="shared" si="8"/>
        <v>72314369</v>
      </c>
    </row>
    <row r="139" spans="1:32" ht="15" customHeight="1" x14ac:dyDescent="0.35">
      <c r="A139" s="19">
        <v>135</v>
      </c>
      <c r="B139" s="36">
        <v>1234088140</v>
      </c>
      <c r="C139" s="12" t="s">
        <v>52</v>
      </c>
      <c r="D139" s="12" t="s">
        <v>996</v>
      </c>
      <c r="E139" s="12" t="s">
        <v>27</v>
      </c>
      <c r="F139" s="12" t="s">
        <v>997</v>
      </c>
      <c r="G139" s="12" t="s">
        <v>52</v>
      </c>
      <c r="H139" s="12">
        <v>3004565761</v>
      </c>
      <c r="I139" s="13">
        <v>35496</v>
      </c>
      <c r="J139" s="12">
        <v>163501</v>
      </c>
      <c r="K139" s="12" t="s">
        <v>157</v>
      </c>
      <c r="L139" s="13">
        <v>43628</v>
      </c>
      <c r="M139" s="36">
        <v>2500000</v>
      </c>
      <c r="N139" s="12" t="s">
        <v>30</v>
      </c>
      <c r="O139" s="12" t="s">
        <v>31</v>
      </c>
      <c r="P139" s="12" t="s">
        <v>698</v>
      </c>
      <c r="Q139" s="12" t="s">
        <v>685</v>
      </c>
      <c r="R139" s="12" t="s">
        <v>998</v>
      </c>
      <c r="S139" s="12" t="s">
        <v>51</v>
      </c>
      <c r="T139" s="13" t="s">
        <v>687</v>
      </c>
      <c r="U139" s="12" t="s">
        <v>35</v>
      </c>
      <c r="V139" s="12">
        <v>6.96</v>
      </c>
      <c r="W139" s="42" t="s">
        <v>924</v>
      </c>
      <c r="X139" s="12"/>
      <c r="Y139" s="12" t="s">
        <v>2158</v>
      </c>
      <c r="Z139" s="12" t="s">
        <v>996</v>
      </c>
      <c r="AD139" s="41" t="str">
        <f t="shared" si="6"/>
        <v>CO0192</v>
      </c>
      <c r="AE139" s="12">
        <f t="shared" si="7"/>
        <v>163501</v>
      </c>
      <c r="AF139" s="36">
        <f t="shared" si="8"/>
        <v>1234088140</v>
      </c>
    </row>
    <row r="140" spans="1:32" ht="15" customHeight="1" x14ac:dyDescent="0.35">
      <c r="A140" s="19">
        <v>136</v>
      </c>
      <c r="B140" s="36">
        <v>1082241607</v>
      </c>
      <c r="C140" s="12" t="s">
        <v>606</v>
      </c>
      <c r="D140" s="12" t="s">
        <v>607</v>
      </c>
      <c r="E140" s="12" t="s">
        <v>27</v>
      </c>
      <c r="F140" s="12" t="s">
        <v>999</v>
      </c>
      <c r="G140" s="12" t="s">
        <v>52</v>
      </c>
      <c r="H140" s="12">
        <v>3166639834</v>
      </c>
      <c r="I140" s="13">
        <v>31509</v>
      </c>
      <c r="J140" s="12">
        <v>1640</v>
      </c>
      <c r="K140" s="12" t="s">
        <v>1066</v>
      </c>
      <c r="L140" s="13">
        <v>43360</v>
      </c>
      <c r="M140" s="36">
        <v>1116000</v>
      </c>
      <c r="N140" s="12" t="s">
        <v>30</v>
      </c>
      <c r="O140" s="12" t="s">
        <v>31</v>
      </c>
      <c r="P140" s="12" t="s">
        <v>204</v>
      </c>
      <c r="Q140" s="12" t="s">
        <v>685</v>
      </c>
      <c r="R140" s="12" t="s">
        <v>1000</v>
      </c>
      <c r="S140" s="12" t="s">
        <v>51</v>
      </c>
      <c r="T140" s="13" t="s">
        <v>687</v>
      </c>
      <c r="U140" s="12" t="s">
        <v>78</v>
      </c>
      <c r="V140" s="12">
        <v>6.96</v>
      </c>
      <c r="W140" s="42" t="s">
        <v>924</v>
      </c>
      <c r="X140" s="12"/>
      <c r="Y140" s="12" t="s">
        <v>1666</v>
      </c>
      <c r="Z140" s="12" t="s">
        <v>607</v>
      </c>
      <c r="AD140" s="41" t="str">
        <f t="shared" si="6"/>
        <v>CO0193</v>
      </c>
      <c r="AE140" s="12">
        <f t="shared" si="7"/>
        <v>1640</v>
      </c>
      <c r="AF140" s="36">
        <f t="shared" si="8"/>
        <v>1082241607</v>
      </c>
    </row>
    <row r="141" spans="1:32" ht="15" customHeight="1" x14ac:dyDescent="0.35">
      <c r="A141" s="19">
        <v>137</v>
      </c>
      <c r="B141" s="40">
        <v>1042848542</v>
      </c>
      <c r="C141" s="12" t="s">
        <v>47</v>
      </c>
      <c r="D141" s="12" t="s">
        <v>2159</v>
      </c>
      <c r="E141" s="12" t="s">
        <v>27</v>
      </c>
      <c r="F141" s="12" t="s">
        <v>2160</v>
      </c>
      <c r="G141" s="12" t="s">
        <v>52</v>
      </c>
      <c r="H141" s="12">
        <v>3005118732</v>
      </c>
      <c r="I141" s="13">
        <v>36185</v>
      </c>
      <c r="J141" s="12">
        <v>1640</v>
      </c>
      <c r="K141" s="12" t="s">
        <v>1066</v>
      </c>
      <c r="L141" s="13">
        <v>44105</v>
      </c>
      <c r="M141" s="36">
        <v>877803</v>
      </c>
      <c r="N141" s="12" t="s">
        <v>357</v>
      </c>
      <c r="O141" s="12" t="s">
        <v>41</v>
      </c>
      <c r="P141" s="12" t="s">
        <v>42</v>
      </c>
      <c r="Q141" s="12" t="s">
        <v>685</v>
      </c>
      <c r="R141" s="12" t="s">
        <v>2161</v>
      </c>
      <c r="S141" s="12" t="s">
        <v>43</v>
      </c>
      <c r="T141" s="13">
        <v>44286</v>
      </c>
      <c r="U141" s="12" t="s">
        <v>755</v>
      </c>
      <c r="V141" s="12">
        <v>6.96</v>
      </c>
      <c r="W141" s="42" t="s">
        <v>924</v>
      </c>
      <c r="X141" s="12"/>
      <c r="Y141" s="12" t="s">
        <v>2162</v>
      </c>
      <c r="Z141" s="12" t="str">
        <f>+D141</f>
        <v>SAMPER PERALTA BRIAN CARLOS</v>
      </c>
      <c r="AD141" s="41" t="str">
        <f>+"CO"&amp;MID(Y141,7,4)</f>
        <v>CO0250</v>
      </c>
      <c r="AE141" s="12">
        <f>+J141</f>
        <v>1640</v>
      </c>
      <c r="AF141" s="36">
        <f>+B141</f>
        <v>1042848542</v>
      </c>
    </row>
    <row r="142" spans="1:32" ht="15" customHeight="1" x14ac:dyDescent="0.35">
      <c r="A142" s="19">
        <v>138</v>
      </c>
      <c r="B142" s="40">
        <v>1048324757</v>
      </c>
      <c r="C142" s="12" t="s">
        <v>44</v>
      </c>
      <c r="D142" s="12" t="s">
        <v>1668</v>
      </c>
      <c r="E142" s="12" t="s">
        <v>27</v>
      </c>
      <c r="F142" s="12" t="s">
        <v>1669</v>
      </c>
      <c r="G142" s="12" t="s">
        <v>44</v>
      </c>
      <c r="H142" s="12">
        <v>3007683556</v>
      </c>
      <c r="I142" s="13">
        <v>35665</v>
      </c>
      <c r="J142" s="12">
        <v>1692</v>
      </c>
      <c r="K142" s="12" t="s">
        <v>48</v>
      </c>
      <c r="L142" s="13">
        <v>43832</v>
      </c>
      <c r="M142" s="36">
        <v>1100000</v>
      </c>
      <c r="N142" s="12" t="s">
        <v>69</v>
      </c>
      <c r="O142" s="12" t="s">
        <v>31</v>
      </c>
      <c r="P142" s="12" t="s">
        <v>406</v>
      </c>
      <c r="Q142" s="12" t="s">
        <v>685</v>
      </c>
      <c r="R142" s="12" t="s">
        <v>1003</v>
      </c>
      <c r="S142" s="12" t="s">
        <v>51</v>
      </c>
      <c r="T142" s="13" t="s">
        <v>687</v>
      </c>
      <c r="U142" s="12" t="s">
        <v>35</v>
      </c>
      <c r="V142" s="12">
        <v>4.3499999999999996</v>
      </c>
      <c r="W142" s="42" t="s">
        <v>924</v>
      </c>
      <c r="X142" s="12"/>
      <c r="Y142" s="12" t="s">
        <v>1670</v>
      </c>
      <c r="Z142" s="12" t="s">
        <v>1001</v>
      </c>
      <c r="AD142" s="41" t="str">
        <f t="shared" ref="AD142:AD172" si="9">+"CO"&amp;MID(Y142,7,4)</f>
        <v>CO0225</v>
      </c>
      <c r="AE142" s="12">
        <f t="shared" ref="AE142:AE173" si="10">+J142</f>
        <v>1692</v>
      </c>
      <c r="AF142" s="36">
        <f t="shared" ref="AF142:AF172" si="11">+B142</f>
        <v>1048324757</v>
      </c>
    </row>
    <row r="143" spans="1:32" ht="15" customHeight="1" x14ac:dyDescent="0.35">
      <c r="A143" s="19">
        <v>139</v>
      </c>
      <c r="B143" s="40">
        <v>84091183</v>
      </c>
      <c r="C143" s="12" t="s">
        <v>102</v>
      </c>
      <c r="D143" s="12" t="s">
        <v>609</v>
      </c>
      <c r="E143" s="12" t="s">
        <v>27</v>
      </c>
      <c r="F143" s="12" t="s">
        <v>610</v>
      </c>
      <c r="G143" s="12" t="s">
        <v>249</v>
      </c>
      <c r="H143" s="12">
        <v>3154388888</v>
      </c>
      <c r="I143" s="13">
        <v>30181</v>
      </c>
      <c r="J143" s="12">
        <v>1634</v>
      </c>
      <c r="K143" s="12" t="s">
        <v>29</v>
      </c>
      <c r="L143" s="13">
        <v>41655</v>
      </c>
      <c r="M143" s="36">
        <v>2477500</v>
      </c>
      <c r="N143" s="12" t="s">
        <v>30</v>
      </c>
      <c r="O143" s="12" t="s">
        <v>31</v>
      </c>
      <c r="P143" s="12" t="s">
        <v>105</v>
      </c>
      <c r="Q143" s="12" t="s">
        <v>685</v>
      </c>
      <c r="R143" s="12" t="s">
        <v>1004</v>
      </c>
      <c r="S143" s="12" t="s">
        <v>33</v>
      </c>
      <c r="T143" s="13" t="s">
        <v>687</v>
      </c>
      <c r="U143" s="12" t="s">
        <v>35</v>
      </c>
      <c r="V143" s="12">
        <v>6.96</v>
      </c>
      <c r="W143" s="42" t="s">
        <v>1055</v>
      </c>
      <c r="X143" s="12"/>
      <c r="Y143" s="12" t="s">
        <v>1678</v>
      </c>
      <c r="Z143" s="12" t="s">
        <v>609</v>
      </c>
      <c r="AD143" s="41" t="str">
        <f t="shared" si="9"/>
        <v>CO0194</v>
      </c>
      <c r="AE143" s="12">
        <f t="shared" si="10"/>
        <v>1634</v>
      </c>
      <c r="AF143" s="36">
        <f t="shared" si="11"/>
        <v>84091183</v>
      </c>
    </row>
    <row r="144" spans="1:32" ht="15" customHeight="1" x14ac:dyDescent="0.35">
      <c r="A144" s="19">
        <v>140</v>
      </c>
      <c r="B144" s="40">
        <v>72338164</v>
      </c>
      <c r="C144" s="12" t="s">
        <v>52</v>
      </c>
      <c r="D144" s="12" t="s">
        <v>1005</v>
      </c>
      <c r="E144" s="12" t="s">
        <v>27</v>
      </c>
      <c r="F144" s="12" t="s">
        <v>1006</v>
      </c>
      <c r="G144" s="12" t="s">
        <v>52</v>
      </c>
      <c r="H144" s="12">
        <v>3008093522</v>
      </c>
      <c r="I144" s="13">
        <v>30784</v>
      </c>
      <c r="J144" s="12">
        <v>1694</v>
      </c>
      <c r="K144" s="12" t="s">
        <v>68</v>
      </c>
      <c r="L144" s="13">
        <v>43629</v>
      </c>
      <c r="M144" s="36">
        <v>2500000</v>
      </c>
      <c r="N144" s="12" t="s">
        <v>30</v>
      </c>
      <c r="O144" s="12" t="s">
        <v>62</v>
      </c>
      <c r="P144" s="12" t="s">
        <v>297</v>
      </c>
      <c r="Q144" s="12" t="s">
        <v>685</v>
      </c>
      <c r="R144" s="12" t="s">
        <v>1007</v>
      </c>
      <c r="S144" s="12" t="s">
        <v>51</v>
      </c>
      <c r="T144" s="13" t="s">
        <v>687</v>
      </c>
      <c r="U144" s="12" t="s">
        <v>78</v>
      </c>
      <c r="V144" s="12">
        <v>4.3499999999999996</v>
      </c>
      <c r="W144" s="42" t="s">
        <v>924</v>
      </c>
      <c r="X144" s="12"/>
      <c r="Y144" s="12" t="s">
        <v>2163</v>
      </c>
      <c r="Z144" s="12" t="s">
        <v>1005</v>
      </c>
      <c r="AD144" s="41" t="str">
        <f t="shared" si="9"/>
        <v>CO0195</v>
      </c>
      <c r="AE144" s="12">
        <f t="shared" si="10"/>
        <v>1694</v>
      </c>
      <c r="AF144" s="36">
        <f t="shared" si="11"/>
        <v>72338164</v>
      </c>
    </row>
    <row r="145" spans="1:32" ht="15" customHeight="1" x14ac:dyDescent="0.35">
      <c r="A145" s="19">
        <v>141</v>
      </c>
      <c r="B145" s="40">
        <v>1143228894</v>
      </c>
      <c r="C145" s="12" t="s">
        <v>52</v>
      </c>
      <c r="D145" s="12" t="s">
        <v>614</v>
      </c>
      <c r="E145" s="12" t="s">
        <v>27</v>
      </c>
      <c r="F145" s="12" t="s">
        <v>1008</v>
      </c>
      <c r="G145" s="12" t="s">
        <v>222</v>
      </c>
      <c r="H145" s="12">
        <v>3113346159</v>
      </c>
      <c r="I145" s="13">
        <v>32785</v>
      </c>
      <c r="J145" s="12">
        <v>1634</v>
      </c>
      <c r="K145" s="12" t="s">
        <v>29</v>
      </c>
      <c r="L145" s="13">
        <v>43425</v>
      </c>
      <c r="M145" s="36">
        <v>1452300</v>
      </c>
      <c r="N145" s="12" t="s">
        <v>30</v>
      </c>
      <c r="O145" s="12" t="s">
        <v>31</v>
      </c>
      <c r="P145" s="12" t="s">
        <v>225</v>
      </c>
      <c r="Q145" s="12" t="s">
        <v>685</v>
      </c>
      <c r="R145" s="12" t="s">
        <v>1009</v>
      </c>
      <c r="S145" s="12" t="s">
        <v>77</v>
      </c>
      <c r="T145" s="13" t="s">
        <v>687</v>
      </c>
      <c r="U145" s="12" t="s">
        <v>35</v>
      </c>
      <c r="V145" s="12">
        <v>6.96</v>
      </c>
      <c r="W145" s="42" t="s">
        <v>1055</v>
      </c>
      <c r="X145" s="12"/>
      <c r="Y145" s="12" t="s">
        <v>1681</v>
      </c>
      <c r="Z145" s="12" t="s">
        <v>614</v>
      </c>
      <c r="AD145" s="41" t="str">
        <f t="shared" si="9"/>
        <v>CO0196</v>
      </c>
      <c r="AE145" s="12">
        <f t="shared" si="10"/>
        <v>1634</v>
      </c>
      <c r="AF145" s="36">
        <f t="shared" si="11"/>
        <v>1143228894</v>
      </c>
    </row>
    <row r="146" spans="1:32" ht="15" customHeight="1" x14ac:dyDescent="0.35">
      <c r="A146" s="19">
        <v>142</v>
      </c>
      <c r="B146" s="40">
        <v>79752570</v>
      </c>
      <c r="C146" s="12" t="s">
        <v>79</v>
      </c>
      <c r="D146" s="12" t="s">
        <v>619</v>
      </c>
      <c r="E146" s="12" t="s">
        <v>27</v>
      </c>
      <c r="F146" s="12" t="s">
        <v>620</v>
      </c>
      <c r="G146" s="12" t="s">
        <v>249</v>
      </c>
      <c r="H146" s="12">
        <v>3143653680</v>
      </c>
      <c r="I146" s="13">
        <v>27198</v>
      </c>
      <c r="J146" s="12">
        <v>163501</v>
      </c>
      <c r="K146" s="12" t="s">
        <v>157</v>
      </c>
      <c r="L146" s="13">
        <v>41655</v>
      </c>
      <c r="M146" s="36">
        <v>2216000</v>
      </c>
      <c r="N146" s="12" t="s">
        <v>61</v>
      </c>
      <c r="O146" s="12" t="s">
        <v>31</v>
      </c>
      <c r="P146" s="12" t="s">
        <v>32</v>
      </c>
      <c r="Q146" s="12" t="s">
        <v>685</v>
      </c>
      <c r="R146" s="12" t="s">
        <v>1010</v>
      </c>
      <c r="S146" s="12" t="s">
        <v>33</v>
      </c>
      <c r="T146" s="13" t="s">
        <v>687</v>
      </c>
      <c r="U146" s="12" t="s">
        <v>35</v>
      </c>
      <c r="V146" s="12">
        <v>6.96</v>
      </c>
      <c r="W146" s="42" t="s">
        <v>1055</v>
      </c>
      <c r="X146" s="12"/>
      <c r="Y146" s="12" t="s">
        <v>1689</v>
      </c>
      <c r="Z146" s="12" t="s">
        <v>619</v>
      </c>
      <c r="AD146" s="41" t="str">
        <f t="shared" si="9"/>
        <v>CO0197</v>
      </c>
      <c r="AE146" s="12">
        <f t="shared" si="10"/>
        <v>163501</v>
      </c>
      <c r="AF146" s="36">
        <f t="shared" si="11"/>
        <v>79752570</v>
      </c>
    </row>
    <row r="147" spans="1:32" ht="15" customHeight="1" x14ac:dyDescent="0.35">
      <c r="A147" s="19">
        <v>143</v>
      </c>
      <c r="B147" s="40">
        <v>77156839</v>
      </c>
      <c r="C147" s="12" t="s">
        <v>439</v>
      </c>
      <c r="D147" s="12" t="s">
        <v>621</v>
      </c>
      <c r="E147" s="12" t="s">
        <v>27</v>
      </c>
      <c r="F147" s="12" t="s">
        <v>1011</v>
      </c>
      <c r="G147" s="12" t="s">
        <v>439</v>
      </c>
      <c r="H147" s="12">
        <v>3103724607</v>
      </c>
      <c r="I147" s="13">
        <v>27046</v>
      </c>
      <c r="J147" s="12">
        <v>1634</v>
      </c>
      <c r="K147" s="12" t="s">
        <v>29</v>
      </c>
      <c r="L147" s="13">
        <v>40163</v>
      </c>
      <c r="M147" s="36">
        <v>2159900</v>
      </c>
      <c r="N147" s="12" t="s">
        <v>61</v>
      </c>
      <c r="O147" s="12" t="s">
        <v>100</v>
      </c>
      <c r="P147" s="12" t="s">
        <v>125</v>
      </c>
      <c r="Q147" s="12" t="s">
        <v>685</v>
      </c>
      <c r="R147" s="12" t="s">
        <v>1012</v>
      </c>
      <c r="S147" s="12" t="s">
        <v>77</v>
      </c>
      <c r="T147" s="13" t="s">
        <v>687</v>
      </c>
      <c r="U147" s="12" t="s">
        <v>78</v>
      </c>
      <c r="V147" s="12">
        <v>6.96</v>
      </c>
      <c r="W147" s="42" t="s">
        <v>1055</v>
      </c>
      <c r="X147" s="12"/>
      <c r="Y147" s="12" t="s">
        <v>1693</v>
      </c>
      <c r="Z147" s="12" t="s">
        <v>621</v>
      </c>
      <c r="AD147" s="41" t="str">
        <f t="shared" si="9"/>
        <v>CO0198</v>
      </c>
      <c r="AE147" s="12">
        <f t="shared" si="10"/>
        <v>1634</v>
      </c>
      <c r="AF147" s="36">
        <f t="shared" si="11"/>
        <v>77156839</v>
      </c>
    </row>
    <row r="148" spans="1:32" ht="15" customHeight="1" x14ac:dyDescent="0.35">
      <c r="A148" s="19">
        <v>144</v>
      </c>
      <c r="B148" s="40">
        <v>46384484</v>
      </c>
      <c r="C148" s="12" t="s">
        <v>144</v>
      </c>
      <c r="D148" s="12" t="s">
        <v>623</v>
      </c>
      <c r="E148" s="12" t="s">
        <v>66</v>
      </c>
      <c r="F148" s="12" t="s">
        <v>624</v>
      </c>
      <c r="G148" s="12" t="s">
        <v>102</v>
      </c>
      <c r="H148" s="12">
        <v>3175860348</v>
      </c>
      <c r="I148" s="13">
        <v>30423</v>
      </c>
      <c r="J148" s="12">
        <v>1634</v>
      </c>
      <c r="K148" s="12" t="s">
        <v>29</v>
      </c>
      <c r="L148" s="13">
        <v>41219</v>
      </c>
      <c r="M148" s="36">
        <v>5729300</v>
      </c>
      <c r="N148" s="12" t="s">
        <v>61</v>
      </c>
      <c r="O148" s="12" t="s">
        <v>100</v>
      </c>
      <c r="P148" s="12" t="s">
        <v>101</v>
      </c>
      <c r="Q148" s="12" t="s">
        <v>685</v>
      </c>
      <c r="R148" s="12" t="s">
        <v>1013</v>
      </c>
      <c r="S148" s="12" t="s">
        <v>33</v>
      </c>
      <c r="T148" s="13" t="s">
        <v>687</v>
      </c>
      <c r="U148" s="12" t="s">
        <v>35</v>
      </c>
      <c r="V148" s="12">
        <v>6.96</v>
      </c>
      <c r="W148" s="42" t="s">
        <v>924</v>
      </c>
      <c r="X148" s="12"/>
      <c r="Y148" s="12" t="s">
        <v>1695</v>
      </c>
      <c r="Z148" s="12" t="s">
        <v>623</v>
      </c>
      <c r="AD148" s="41" t="str">
        <f t="shared" si="9"/>
        <v>CO0199</v>
      </c>
      <c r="AE148" s="12">
        <f t="shared" si="10"/>
        <v>1634</v>
      </c>
      <c r="AF148" s="36">
        <f t="shared" si="11"/>
        <v>46384484</v>
      </c>
    </row>
    <row r="149" spans="1:32" ht="15" customHeight="1" x14ac:dyDescent="0.35">
      <c r="A149" s="19">
        <v>145</v>
      </c>
      <c r="B149" s="40">
        <v>78698370</v>
      </c>
      <c r="C149" s="12" t="s">
        <v>625</v>
      </c>
      <c r="D149" s="12" t="s">
        <v>626</v>
      </c>
      <c r="E149" s="12" t="s">
        <v>27</v>
      </c>
      <c r="F149" s="12" t="s">
        <v>627</v>
      </c>
      <c r="G149" s="12" t="s">
        <v>47</v>
      </c>
      <c r="H149" s="12">
        <v>3929617</v>
      </c>
      <c r="I149" s="13">
        <v>25035</v>
      </c>
      <c r="J149" s="12">
        <v>1693</v>
      </c>
      <c r="K149" s="12" t="s">
        <v>175</v>
      </c>
      <c r="L149" s="13">
        <v>40725</v>
      </c>
      <c r="M149" s="36">
        <v>6104800</v>
      </c>
      <c r="N149" s="12" t="s">
        <v>49</v>
      </c>
      <c r="O149" s="12" t="s">
        <v>62</v>
      </c>
      <c r="P149" s="12" t="s">
        <v>628</v>
      </c>
      <c r="Q149" s="12" t="s">
        <v>685</v>
      </c>
      <c r="R149" s="12" t="s">
        <v>1014</v>
      </c>
      <c r="S149" s="12" t="s">
        <v>51</v>
      </c>
      <c r="T149" s="13" t="s">
        <v>687</v>
      </c>
      <c r="U149" s="12" t="s">
        <v>120</v>
      </c>
      <c r="V149" s="12">
        <v>6.96</v>
      </c>
      <c r="W149" s="42" t="s">
        <v>924</v>
      </c>
      <c r="X149" s="12"/>
      <c r="Y149" s="12" t="s">
        <v>1699</v>
      </c>
      <c r="Z149" s="12" t="s">
        <v>626</v>
      </c>
      <c r="AD149" s="41" t="str">
        <f t="shared" si="9"/>
        <v>CO0200</v>
      </c>
      <c r="AE149" s="12">
        <f t="shared" si="10"/>
        <v>1693</v>
      </c>
      <c r="AF149" s="36">
        <f t="shared" si="11"/>
        <v>78698370</v>
      </c>
    </row>
    <row r="150" spans="1:32" ht="15" customHeight="1" x14ac:dyDescent="0.35">
      <c r="A150" s="19">
        <v>146</v>
      </c>
      <c r="B150" s="40">
        <v>55224219</v>
      </c>
      <c r="C150" s="12" t="s">
        <v>52</v>
      </c>
      <c r="D150" s="12" t="s">
        <v>642</v>
      </c>
      <c r="E150" s="12" t="s">
        <v>66</v>
      </c>
      <c r="F150" s="12" t="s">
        <v>643</v>
      </c>
      <c r="G150" s="12" t="s">
        <v>52</v>
      </c>
      <c r="H150" s="12">
        <v>3621739</v>
      </c>
      <c r="I150" s="13">
        <v>30715</v>
      </c>
      <c r="J150" s="12">
        <v>1694</v>
      </c>
      <c r="K150" s="12" t="s">
        <v>68</v>
      </c>
      <c r="L150" s="13">
        <v>40787</v>
      </c>
      <c r="M150" s="36">
        <v>2500000</v>
      </c>
      <c r="N150" s="12" t="s">
        <v>49</v>
      </c>
      <c r="O150" s="12" t="s">
        <v>62</v>
      </c>
      <c r="P150" s="12" t="s">
        <v>644</v>
      </c>
      <c r="Q150" s="12" t="s">
        <v>685</v>
      </c>
      <c r="R150" s="12" t="s">
        <v>1022</v>
      </c>
      <c r="S150" s="12" t="s">
        <v>51</v>
      </c>
      <c r="T150" s="13" t="s">
        <v>687</v>
      </c>
      <c r="U150" s="12" t="s">
        <v>78</v>
      </c>
      <c r="V150" s="12">
        <v>4.3499999999999996</v>
      </c>
      <c r="W150" s="42" t="s">
        <v>924</v>
      </c>
      <c r="X150" s="12"/>
      <c r="Y150" s="12" t="s">
        <v>1727</v>
      </c>
      <c r="Z150" s="12" t="s">
        <v>642</v>
      </c>
      <c r="AD150" s="41" t="str">
        <f t="shared" si="9"/>
        <v>CO0207</v>
      </c>
      <c r="AE150" s="12">
        <f t="shared" si="10"/>
        <v>1694</v>
      </c>
      <c r="AF150" s="36">
        <f t="shared" si="11"/>
        <v>55224219</v>
      </c>
    </row>
    <row r="151" spans="1:32" ht="15" customHeight="1" x14ac:dyDescent="0.35">
      <c r="A151" s="19">
        <v>147</v>
      </c>
      <c r="B151" s="40">
        <v>1065817475</v>
      </c>
      <c r="C151" s="12" t="s">
        <v>74</v>
      </c>
      <c r="D151" s="12" t="s">
        <v>645</v>
      </c>
      <c r="E151" s="12" t="s">
        <v>27</v>
      </c>
      <c r="F151" s="12" t="s">
        <v>646</v>
      </c>
      <c r="G151" s="12" t="s">
        <v>74</v>
      </c>
      <c r="H151" s="12">
        <v>3006473204</v>
      </c>
      <c r="I151" s="13">
        <v>34926</v>
      </c>
      <c r="J151" s="12">
        <v>1634</v>
      </c>
      <c r="K151" s="12" t="s">
        <v>29</v>
      </c>
      <c r="L151" s="13">
        <v>43455</v>
      </c>
      <c r="M151" s="36">
        <v>1452300</v>
      </c>
      <c r="N151" s="12" t="s">
        <v>75</v>
      </c>
      <c r="O151" s="12" t="s">
        <v>31</v>
      </c>
      <c r="P151" s="12" t="s">
        <v>225</v>
      </c>
      <c r="Q151" s="12" t="s">
        <v>685</v>
      </c>
      <c r="R151" s="12" t="s">
        <v>1023</v>
      </c>
      <c r="S151" s="12" t="s">
        <v>77</v>
      </c>
      <c r="T151" s="13" t="s">
        <v>687</v>
      </c>
      <c r="U151" s="12" t="s">
        <v>35</v>
      </c>
      <c r="V151" s="12">
        <v>6.96</v>
      </c>
      <c r="W151" s="42" t="s">
        <v>1055</v>
      </c>
      <c r="X151" s="12"/>
      <c r="Y151" s="12" t="s">
        <v>1730</v>
      </c>
      <c r="Z151" s="12" t="s">
        <v>645</v>
      </c>
      <c r="AD151" s="41" t="str">
        <f t="shared" si="9"/>
        <v>CO0208</v>
      </c>
      <c r="AE151" s="12">
        <f t="shared" si="10"/>
        <v>1634</v>
      </c>
      <c r="AF151" s="36">
        <f t="shared" si="11"/>
        <v>1065817475</v>
      </c>
    </row>
    <row r="152" spans="1:32" ht="15" customHeight="1" x14ac:dyDescent="0.35">
      <c r="A152" s="19">
        <v>148</v>
      </c>
      <c r="B152" s="40">
        <v>1143225701</v>
      </c>
      <c r="C152" s="12" t="s">
        <v>52</v>
      </c>
      <c r="D152" s="12" t="s">
        <v>650</v>
      </c>
      <c r="E152" s="12" t="s">
        <v>27</v>
      </c>
      <c r="F152" s="12" t="s">
        <v>651</v>
      </c>
      <c r="G152" s="12" t="s">
        <v>52</v>
      </c>
      <c r="H152" s="12">
        <v>3116138273</v>
      </c>
      <c r="I152" s="13">
        <v>32600</v>
      </c>
      <c r="J152" s="12">
        <v>1694</v>
      </c>
      <c r="K152" s="12" t="s">
        <v>68</v>
      </c>
      <c r="L152" s="13">
        <v>42675</v>
      </c>
      <c r="M152" s="36">
        <v>4500000</v>
      </c>
      <c r="N152" s="12" t="s">
        <v>49</v>
      </c>
      <c r="O152" s="12" t="s">
        <v>62</v>
      </c>
      <c r="P152" s="12" t="s">
        <v>1024</v>
      </c>
      <c r="Q152" s="12" t="s">
        <v>685</v>
      </c>
      <c r="R152" s="12" t="s">
        <v>1025</v>
      </c>
      <c r="S152" s="12" t="s">
        <v>51</v>
      </c>
      <c r="T152" s="13" t="s">
        <v>687</v>
      </c>
      <c r="U152" s="12" t="s">
        <v>35</v>
      </c>
      <c r="V152" s="12">
        <v>4.3499999999999996</v>
      </c>
      <c r="W152" s="42" t="s">
        <v>924</v>
      </c>
      <c r="X152" s="12"/>
      <c r="Y152" s="12" t="s">
        <v>1740</v>
      </c>
      <c r="Z152" s="12" t="s">
        <v>650</v>
      </c>
      <c r="AD152" s="41" t="str">
        <f t="shared" si="9"/>
        <v>CO0209</v>
      </c>
      <c r="AE152" s="12">
        <f t="shared" si="10"/>
        <v>1694</v>
      </c>
      <c r="AF152" s="36">
        <f t="shared" si="11"/>
        <v>1143225701</v>
      </c>
    </row>
    <row r="153" spans="1:32" ht="15" customHeight="1" x14ac:dyDescent="0.35">
      <c r="A153" s="19">
        <v>149</v>
      </c>
      <c r="B153" s="40">
        <v>1140820076</v>
      </c>
      <c r="C153" s="12" t="s">
        <v>52</v>
      </c>
      <c r="D153" s="12" t="s">
        <v>652</v>
      </c>
      <c r="E153" s="12" t="s">
        <v>27</v>
      </c>
      <c r="F153" s="12" t="s">
        <v>1026</v>
      </c>
      <c r="G153" s="12" t="s">
        <v>96</v>
      </c>
      <c r="H153" s="12">
        <v>0</v>
      </c>
      <c r="I153" s="13">
        <v>32404</v>
      </c>
      <c r="J153" s="12">
        <v>163504</v>
      </c>
      <c r="K153" s="12" t="s">
        <v>2077</v>
      </c>
      <c r="L153" s="13">
        <v>43252</v>
      </c>
      <c r="M153" s="36">
        <v>2854500</v>
      </c>
      <c r="N153" s="12" t="s">
        <v>49</v>
      </c>
      <c r="O153" s="12" t="s">
        <v>62</v>
      </c>
      <c r="P153" s="12" t="s">
        <v>82</v>
      </c>
      <c r="Q153" s="12" t="s">
        <v>685</v>
      </c>
      <c r="R153" s="12" t="s">
        <v>1027</v>
      </c>
      <c r="S153" s="12" t="s">
        <v>129</v>
      </c>
      <c r="T153" s="13" t="s">
        <v>687</v>
      </c>
      <c r="U153" s="12" t="s">
        <v>78</v>
      </c>
      <c r="V153" s="12">
        <v>6.96</v>
      </c>
      <c r="W153" s="42" t="s">
        <v>924</v>
      </c>
      <c r="X153" s="12"/>
      <c r="Y153" s="12" t="s">
        <v>1742</v>
      </c>
      <c r="Z153" s="12" t="s">
        <v>652</v>
      </c>
      <c r="AD153" s="41" t="str">
        <f t="shared" si="9"/>
        <v>CO0210</v>
      </c>
      <c r="AE153" s="12">
        <f t="shared" si="10"/>
        <v>163504</v>
      </c>
      <c r="AF153" s="36">
        <f t="shared" si="11"/>
        <v>1140820076</v>
      </c>
    </row>
    <row r="154" spans="1:32" ht="15" customHeight="1" x14ac:dyDescent="0.35">
      <c r="A154" s="19">
        <v>150</v>
      </c>
      <c r="B154" s="40">
        <v>15171905</v>
      </c>
      <c r="C154" s="12" t="s">
        <v>74</v>
      </c>
      <c r="D154" s="12" t="s">
        <v>660</v>
      </c>
      <c r="E154" s="12" t="s">
        <v>27</v>
      </c>
      <c r="F154" s="12" t="s">
        <v>661</v>
      </c>
      <c r="G154" s="12" t="s">
        <v>74</v>
      </c>
      <c r="H154" s="12">
        <v>3216913689</v>
      </c>
      <c r="I154" s="13">
        <v>29622</v>
      </c>
      <c r="J154" s="12">
        <v>1634</v>
      </c>
      <c r="K154" s="12" t="s">
        <v>29</v>
      </c>
      <c r="L154" s="13">
        <v>41671</v>
      </c>
      <c r="M154" s="36">
        <v>2006500</v>
      </c>
      <c r="N154" s="12" t="s">
        <v>30</v>
      </c>
      <c r="O154" s="12" t="s">
        <v>31</v>
      </c>
      <c r="P154" s="12" t="s">
        <v>125</v>
      </c>
      <c r="Q154" s="12" t="s">
        <v>685</v>
      </c>
      <c r="R154" s="12" t="s">
        <v>1031</v>
      </c>
      <c r="S154" s="12" t="s">
        <v>77</v>
      </c>
      <c r="T154" s="13" t="s">
        <v>687</v>
      </c>
      <c r="U154" s="12" t="s">
        <v>35</v>
      </c>
      <c r="V154" s="12">
        <v>6.96</v>
      </c>
      <c r="W154" s="42" t="s">
        <v>1055</v>
      </c>
      <c r="X154" s="12"/>
      <c r="Y154" s="12" t="s">
        <v>1754</v>
      </c>
      <c r="Z154" s="12" t="s">
        <v>660</v>
      </c>
      <c r="AD154" s="41" t="str">
        <f t="shared" si="9"/>
        <v>CO0213</v>
      </c>
      <c r="AE154" s="12">
        <f t="shared" si="10"/>
        <v>1634</v>
      </c>
      <c r="AF154" s="36">
        <f t="shared" si="11"/>
        <v>15171905</v>
      </c>
    </row>
    <row r="155" spans="1:32" ht="15" customHeight="1" x14ac:dyDescent="0.35">
      <c r="A155" s="19">
        <v>151</v>
      </c>
      <c r="B155" s="40">
        <v>1062816515</v>
      </c>
      <c r="C155" s="12" t="s">
        <v>222</v>
      </c>
      <c r="D155" s="12" t="s">
        <v>2164</v>
      </c>
      <c r="E155" s="12" t="s">
        <v>27</v>
      </c>
      <c r="F155" s="12" t="s">
        <v>2165</v>
      </c>
      <c r="G155" s="12" t="s">
        <v>222</v>
      </c>
      <c r="H155" s="12">
        <v>3008309786</v>
      </c>
      <c r="I155" s="13">
        <v>36302</v>
      </c>
      <c r="J155" s="12">
        <v>1634</v>
      </c>
      <c r="K155" s="12" t="s">
        <v>29</v>
      </c>
      <c r="L155" s="13">
        <v>43903</v>
      </c>
      <c r="M155" s="36">
        <v>877803</v>
      </c>
      <c r="N155" s="12" t="s">
        <v>2166</v>
      </c>
      <c r="O155" s="12" t="s">
        <v>41</v>
      </c>
      <c r="P155" s="12" t="s">
        <v>42</v>
      </c>
      <c r="Q155" s="12" t="s">
        <v>685</v>
      </c>
      <c r="R155" s="12" t="s">
        <v>2167</v>
      </c>
      <c r="S155" s="12" t="s">
        <v>43</v>
      </c>
      <c r="T155" s="13">
        <v>44239</v>
      </c>
      <c r="U155" s="12" t="s">
        <v>755</v>
      </c>
      <c r="V155" s="12">
        <v>6.96</v>
      </c>
      <c r="W155" s="42" t="s">
        <v>924</v>
      </c>
      <c r="X155" s="12">
        <v>216</v>
      </c>
      <c r="Y155" s="12" t="s">
        <v>2168</v>
      </c>
      <c r="Z155" s="12" t="s">
        <v>2164</v>
      </c>
      <c r="AD155" s="41" t="str">
        <f t="shared" si="9"/>
        <v>CO0245</v>
      </c>
      <c r="AE155" s="12">
        <f t="shared" si="10"/>
        <v>1634</v>
      </c>
      <c r="AF155" s="36">
        <f t="shared" si="11"/>
        <v>1062816515</v>
      </c>
    </row>
    <row r="156" spans="1:32" ht="15" customHeight="1" x14ac:dyDescent="0.35">
      <c r="A156" s="19">
        <v>152</v>
      </c>
      <c r="B156" s="40">
        <v>7602443</v>
      </c>
      <c r="C156" s="12" t="s">
        <v>96</v>
      </c>
      <c r="D156" s="12" t="s">
        <v>664</v>
      </c>
      <c r="E156" s="12" t="s">
        <v>27</v>
      </c>
      <c r="F156" s="12" t="s">
        <v>52</v>
      </c>
      <c r="G156" s="12" t="s">
        <v>52</v>
      </c>
      <c r="H156" s="12">
        <v>0</v>
      </c>
      <c r="I156" s="13">
        <v>29175</v>
      </c>
      <c r="J156" s="12">
        <v>1640</v>
      </c>
      <c r="K156" s="12" t="s">
        <v>1066</v>
      </c>
      <c r="L156" s="13">
        <v>43360</v>
      </c>
      <c r="M156" s="36">
        <v>1116000</v>
      </c>
      <c r="N156" s="12" t="s">
        <v>30</v>
      </c>
      <c r="O156" s="12" t="s">
        <v>100</v>
      </c>
      <c r="P156" s="12" t="s">
        <v>204</v>
      </c>
      <c r="Q156" s="12" t="s">
        <v>685</v>
      </c>
      <c r="R156" s="12" t="s">
        <v>1032</v>
      </c>
      <c r="S156" s="12" t="s">
        <v>51</v>
      </c>
      <c r="T156" s="13" t="s">
        <v>687</v>
      </c>
      <c r="U156" s="12" t="s">
        <v>35</v>
      </c>
      <c r="V156" s="12">
        <v>6.96</v>
      </c>
      <c r="W156" s="42" t="s">
        <v>924</v>
      </c>
      <c r="X156" s="12"/>
      <c r="Y156" s="12" t="s">
        <v>1758</v>
      </c>
      <c r="Z156" s="12" t="s">
        <v>664</v>
      </c>
      <c r="AD156" s="41" t="str">
        <f t="shared" si="9"/>
        <v>CO0214</v>
      </c>
      <c r="AE156" s="12">
        <f t="shared" si="10"/>
        <v>1640</v>
      </c>
      <c r="AF156" s="36">
        <f t="shared" si="11"/>
        <v>7602443</v>
      </c>
    </row>
    <row r="157" spans="1:32" ht="15" customHeight="1" x14ac:dyDescent="0.35">
      <c r="A157" s="19">
        <v>153</v>
      </c>
      <c r="B157" s="40">
        <v>72053455</v>
      </c>
      <c r="C157" s="12" t="s">
        <v>44</v>
      </c>
      <c r="D157" s="12" t="s">
        <v>666</v>
      </c>
      <c r="E157" s="12" t="s">
        <v>27</v>
      </c>
      <c r="F157" s="12" t="s">
        <v>667</v>
      </c>
      <c r="G157" s="12" t="s">
        <v>44</v>
      </c>
      <c r="H157" s="12">
        <v>3002053597</v>
      </c>
      <c r="I157" s="13">
        <v>29573</v>
      </c>
      <c r="J157" s="12">
        <v>1634</v>
      </c>
      <c r="K157" s="12" t="s">
        <v>29</v>
      </c>
      <c r="L157" s="13">
        <v>42020</v>
      </c>
      <c r="M157" s="36">
        <v>1639900</v>
      </c>
      <c r="N157" s="12" t="s">
        <v>357</v>
      </c>
      <c r="O157" s="12" t="s">
        <v>119</v>
      </c>
      <c r="P157" s="12" t="s">
        <v>88</v>
      </c>
      <c r="Q157" s="12" t="s">
        <v>685</v>
      </c>
      <c r="R157" s="12" t="s">
        <v>1033</v>
      </c>
      <c r="S157" s="12" t="s">
        <v>51</v>
      </c>
      <c r="T157" s="13" t="s">
        <v>687</v>
      </c>
      <c r="U157" s="12" t="s">
        <v>120</v>
      </c>
      <c r="V157" s="12">
        <v>6.96</v>
      </c>
      <c r="W157" s="42" t="s">
        <v>924</v>
      </c>
      <c r="X157" s="12"/>
      <c r="Y157" s="12" t="s">
        <v>1760</v>
      </c>
      <c r="Z157" s="12" t="s">
        <v>666</v>
      </c>
      <c r="AD157" s="41" t="str">
        <f t="shared" si="9"/>
        <v>CO0215</v>
      </c>
      <c r="AE157" s="12">
        <f t="shared" si="10"/>
        <v>1634</v>
      </c>
      <c r="AF157" s="36">
        <f t="shared" si="11"/>
        <v>72053455</v>
      </c>
    </row>
    <row r="158" spans="1:32" ht="15" customHeight="1" x14ac:dyDescent="0.35">
      <c r="A158" s="19">
        <v>154</v>
      </c>
      <c r="B158" s="40">
        <v>1064113431</v>
      </c>
      <c r="C158" s="12" t="s">
        <v>670</v>
      </c>
      <c r="D158" s="12" t="s">
        <v>671</v>
      </c>
      <c r="E158" s="12" t="s">
        <v>27</v>
      </c>
      <c r="F158" s="12" t="s">
        <v>672</v>
      </c>
      <c r="G158" s="12" t="s">
        <v>114</v>
      </c>
      <c r="H158" s="12">
        <v>3136810403</v>
      </c>
      <c r="I158" s="13">
        <v>34018</v>
      </c>
      <c r="J158" s="12">
        <v>1634</v>
      </c>
      <c r="K158" s="12" t="s">
        <v>29</v>
      </c>
      <c r="L158" s="13">
        <v>42362</v>
      </c>
      <c r="M158" s="36">
        <v>1639900</v>
      </c>
      <c r="N158" s="12" t="s">
        <v>61</v>
      </c>
      <c r="O158" s="12" t="s">
        <v>31</v>
      </c>
      <c r="P158" s="12" t="s">
        <v>88</v>
      </c>
      <c r="Q158" s="12" t="s">
        <v>685</v>
      </c>
      <c r="R158" s="12" t="s">
        <v>1035</v>
      </c>
      <c r="S158" s="12" t="s">
        <v>77</v>
      </c>
      <c r="T158" s="13" t="s">
        <v>687</v>
      </c>
      <c r="U158" s="12" t="s">
        <v>35</v>
      </c>
      <c r="V158" s="12">
        <v>6.96</v>
      </c>
      <c r="W158" s="42" t="s">
        <v>1055</v>
      </c>
      <c r="X158" s="12"/>
      <c r="Y158" s="12" t="s">
        <v>2169</v>
      </c>
      <c r="Z158" s="12" t="s">
        <v>671</v>
      </c>
      <c r="AD158" s="41" t="str">
        <f t="shared" si="9"/>
        <v>CO0217</v>
      </c>
      <c r="AE158" s="12">
        <f t="shared" si="10"/>
        <v>1634</v>
      </c>
      <c r="AF158" s="36">
        <f t="shared" si="11"/>
        <v>1064113431</v>
      </c>
    </row>
    <row r="159" spans="1:32" ht="15" customHeight="1" x14ac:dyDescent="0.35">
      <c r="A159" s="19">
        <v>155</v>
      </c>
      <c r="B159" s="40">
        <v>1112222321</v>
      </c>
      <c r="C159" s="12" t="s">
        <v>529</v>
      </c>
      <c r="D159" s="12" t="s">
        <v>2170</v>
      </c>
      <c r="E159" s="12" t="s">
        <v>27</v>
      </c>
      <c r="F159" s="12" t="s">
        <v>2171</v>
      </c>
      <c r="G159" s="12" t="s">
        <v>529</v>
      </c>
      <c r="H159" s="12">
        <v>3207330216</v>
      </c>
      <c r="I159" s="13">
        <v>32615</v>
      </c>
      <c r="J159" s="12">
        <v>1624</v>
      </c>
      <c r="K159" s="12" t="s">
        <v>60</v>
      </c>
      <c r="L159" s="13">
        <v>44013</v>
      </c>
      <c r="M159" s="36">
        <v>1200000</v>
      </c>
      <c r="N159" s="12" t="s">
        <v>168</v>
      </c>
      <c r="O159" s="12" t="s">
        <v>119</v>
      </c>
      <c r="P159" s="12" t="s">
        <v>63</v>
      </c>
      <c r="Q159" s="12" t="s">
        <v>685</v>
      </c>
      <c r="R159" s="12" t="s">
        <v>2172</v>
      </c>
      <c r="S159" s="12" t="s">
        <v>64</v>
      </c>
      <c r="T159" s="13" t="s">
        <v>687</v>
      </c>
      <c r="U159" s="12" t="s">
        <v>120</v>
      </c>
      <c r="V159" s="12">
        <v>6.96</v>
      </c>
      <c r="W159" s="42" t="s">
        <v>924</v>
      </c>
      <c r="X159" s="12"/>
      <c r="Y159" s="12" t="s">
        <v>2173</v>
      </c>
      <c r="Z159" s="12" t="s">
        <v>2170</v>
      </c>
      <c r="AD159" s="41" t="str">
        <f t="shared" si="9"/>
        <v>CO0247</v>
      </c>
      <c r="AE159" s="12">
        <f t="shared" si="10"/>
        <v>1624</v>
      </c>
      <c r="AF159" s="36">
        <f t="shared" si="11"/>
        <v>1112222321</v>
      </c>
    </row>
    <row r="160" spans="1:32" ht="15" customHeight="1" x14ac:dyDescent="0.35">
      <c r="A160" s="19">
        <v>156</v>
      </c>
      <c r="B160" s="40">
        <v>1111792296</v>
      </c>
      <c r="C160" s="12" t="s">
        <v>1041</v>
      </c>
      <c r="D160" s="12" t="s">
        <v>1042</v>
      </c>
      <c r="E160" s="12" t="s">
        <v>27</v>
      </c>
      <c r="F160" s="12" t="s">
        <v>1043</v>
      </c>
      <c r="G160" s="12" t="s">
        <v>1041</v>
      </c>
      <c r="H160" s="12">
        <v>3105998231</v>
      </c>
      <c r="I160" s="13">
        <v>34138</v>
      </c>
      <c r="J160" s="12">
        <v>167001</v>
      </c>
      <c r="K160" s="12" t="s">
        <v>197</v>
      </c>
      <c r="L160" s="13">
        <v>43525</v>
      </c>
      <c r="M160" s="36">
        <v>2000000</v>
      </c>
      <c r="N160" s="12" t="s">
        <v>1780</v>
      </c>
      <c r="O160" s="12" t="s">
        <v>31</v>
      </c>
      <c r="P160" s="12" t="s">
        <v>82</v>
      </c>
      <c r="Q160" s="12" t="s">
        <v>685</v>
      </c>
      <c r="R160" s="12" t="s">
        <v>1044</v>
      </c>
      <c r="S160" s="12" t="s">
        <v>64</v>
      </c>
      <c r="T160" s="13" t="s">
        <v>687</v>
      </c>
      <c r="U160" s="12" t="s">
        <v>35</v>
      </c>
      <c r="V160" s="12">
        <v>6.96</v>
      </c>
      <c r="W160" s="42" t="s">
        <v>924</v>
      </c>
      <c r="X160" s="12"/>
      <c r="Y160" s="12" t="s">
        <v>2174</v>
      </c>
      <c r="Z160" s="12" t="s">
        <v>1042</v>
      </c>
      <c r="AD160" s="41" t="str">
        <f t="shared" si="9"/>
        <v>CO0221</v>
      </c>
      <c r="AE160" s="12">
        <f t="shared" si="10"/>
        <v>167001</v>
      </c>
      <c r="AF160" s="36">
        <f t="shared" si="11"/>
        <v>1111792296</v>
      </c>
    </row>
    <row r="161" spans="1:32" ht="15" customHeight="1" x14ac:dyDescent="0.35">
      <c r="A161" s="19">
        <v>157</v>
      </c>
      <c r="B161" s="40">
        <v>1043021906</v>
      </c>
      <c r="C161" s="12" t="s">
        <v>526</v>
      </c>
      <c r="D161" s="12" t="s">
        <v>683</v>
      </c>
      <c r="E161" s="12" t="s">
        <v>27</v>
      </c>
      <c r="F161" s="12" t="s">
        <v>684</v>
      </c>
      <c r="G161" s="12" t="s">
        <v>526</v>
      </c>
      <c r="H161" s="12">
        <v>3137371656</v>
      </c>
      <c r="I161" s="13">
        <v>35228</v>
      </c>
      <c r="J161" s="12">
        <v>163501</v>
      </c>
      <c r="K161" s="12" t="s">
        <v>157</v>
      </c>
      <c r="L161" s="13">
        <v>44119</v>
      </c>
      <c r="M161" s="36">
        <v>1800000</v>
      </c>
      <c r="N161" s="45" t="s">
        <v>69</v>
      </c>
      <c r="O161" s="12" t="s">
        <v>31</v>
      </c>
      <c r="P161" s="12" t="s">
        <v>698</v>
      </c>
      <c r="Q161" s="12" t="s">
        <v>685</v>
      </c>
      <c r="R161" s="31" t="s">
        <v>2175</v>
      </c>
      <c r="S161" s="45" t="s">
        <v>51</v>
      </c>
      <c r="T161" s="13" t="s">
        <v>687</v>
      </c>
      <c r="U161" s="12" t="s">
        <v>35</v>
      </c>
      <c r="V161" s="12">
        <v>6.96</v>
      </c>
      <c r="W161" s="42">
        <v>0</v>
      </c>
      <c r="X161" s="12"/>
      <c r="Y161" s="12" t="s">
        <v>2176</v>
      </c>
      <c r="Z161" s="12" t="str">
        <f>+D161</f>
        <v>VIZCAINO MORALES CRISTOFER JOSE</v>
      </c>
      <c r="AD161" s="41" t="str">
        <f t="shared" si="9"/>
        <v>CO0251</v>
      </c>
      <c r="AE161" s="12">
        <f t="shared" si="10"/>
        <v>163501</v>
      </c>
      <c r="AF161" s="36">
        <f t="shared" si="11"/>
        <v>1043021906</v>
      </c>
    </row>
    <row r="162" spans="1:32" ht="15" customHeight="1" x14ac:dyDescent="0.35">
      <c r="A162" s="19">
        <v>158</v>
      </c>
      <c r="B162" s="40">
        <v>1122400773</v>
      </c>
      <c r="C162" s="12" t="s">
        <v>221</v>
      </c>
      <c r="D162" s="12" t="s">
        <v>681</v>
      </c>
      <c r="E162" s="12" t="s">
        <v>27</v>
      </c>
      <c r="F162" s="12" t="s">
        <v>682</v>
      </c>
      <c r="G162" s="12" t="s">
        <v>221</v>
      </c>
      <c r="H162" s="12">
        <v>3184936948</v>
      </c>
      <c r="I162" s="13">
        <v>32381</v>
      </c>
      <c r="J162" s="12">
        <v>1634</v>
      </c>
      <c r="K162" s="12" t="s">
        <v>29</v>
      </c>
      <c r="L162" s="13">
        <v>41655</v>
      </c>
      <c r="M162" s="36">
        <v>2477500</v>
      </c>
      <c r="N162" s="12" t="s">
        <v>49</v>
      </c>
      <c r="O162" s="12" t="s">
        <v>62</v>
      </c>
      <c r="P162" s="12" t="s">
        <v>105</v>
      </c>
      <c r="Q162" s="12" t="s">
        <v>685</v>
      </c>
      <c r="R162" s="12" t="s">
        <v>1046</v>
      </c>
      <c r="S162" s="12" t="s">
        <v>33</v>
      </c>
      <c r="T162" s="13" t="s">
        <v>687</v>
      </c>
      <c r="U162" s="12" t="s">
        <v>35</v>
      </c>
      <c r="V162" s="12">
        <v>6.96</v>
      </c>
      <c r="W162" s="42" t="s">
        <v>1055</v>
      </c>
      <c r="X162" s="12"/>
      <c r="Y162" s="12" t="s">
        <v>1808</v>
      </c>
      <c r="Z162" s="12" t="s">
        <v>681</v>
      </c>
      <c r="AD162" s="41" t="str">
        <f t="shared" si="9"/>
        <v>CO0223</v>
      </c>
      <c r="AE162" s="12">
        <f t="shared" si="10"/>
        <v>1634</v>
      </c>
      <c r="AF162" s="36">
        <f t="shared" si="11"/>
        <v>1122400773</v>
      </c>
    </row>
    <row r="163" spans="1:32" ht="15" customHeight="1" x14ac:dyDescent="0.35">
      <c r="A163" s="19">
        <v>159</v>
      </c>
      <c r="B163" s="36">
        <v>1062805367</v>
      </c>
      <c r="C163" s="12" t="s">
        <v>222</v>
      </c>
      <c r="D163" s="12" t="s">
        <v>475</v>
      </c>
      <c r="E163" s="12" t="s">
        <v>27</v>
      </c>
      <c r="F163" s="12" t="s">
        <v>476</v>
      </c>
      <c r="G163" s="12" t="s">
        <v>222</v>
      </c>
      <c r="H163" s="12">
        <v>3106204318</v>
      </c>
      <c r="I163" s="13">
        <v>32801</v>
      </c>
      <c r="J163" s="66">
        <v>1618</v>
      </c>
      <c r="K163" s="66" t="s">
        <v>55</v>
      </c>
      <c r="L163" s="13">
        <v>44098</v>
      </c>
      <c r="M163" s="36">
        <v>1700000</v>
      </c>
      <c r="N163" s="45" t="s">
        <v>30</v>
      </c>
      <c r="O163" s="12" t="s">
        <v>31</v>
      </c>
      <c r="P163" s="12" t="s">
        <v>125</v>
      </c>
      <c r="Q163" s="12" t="s">
        <v>685</v>
      </c>
      <c r="R163" s="12" t="s">
        <v>913</v>
      </c>
      <c r="S163" s="12" t="s">
        <v>77</v>
      </c>
      <c r="T163" s="13" t="s">
        <v>2177</v>
      </c>
      <c r="U163" s="12" t="s">
        <v>35</v>
      </c>
      <c r="V163" s="12">
        <v>6.96</v>
      </c>
      <c r="W163" s="42" t="s">
        <v>924</v>
      </c>
      <c r="X163" s="12"/>
      <c r="Y163" s="12" t="s">
        <v>1551</v>
      </c>
      <c r="Z163" s="12" t="s">
        <v>475</v>
      </c>
      <c r="AA163" s="15" t="s">
        <v>475</v>
      </c>
      <c r="AD163" s="41" t="str">
        <f t="shared" si="9"/>
        <v>CO0142</v>
      </c>
      <c r="AE163" s="12">
        <f t="shared" si="10"/>
        <v>1618</v>
      </c>
      <c r="AF163" s="36">
        <f t="shared" si="11"/>
        <v>1062805367</v>
      </c>
    </row>
    <row r="164" spans="1:32" ht="15" customHeight="1" x14ac:dyDescent="0.35">
      <c r="A164" s="19">
        <v>160</v>
      </c>
      <c r="B164" s="36">
        <v>52719820</v>
      </c>
      <c r="C164" s="12" t="s">
        <v>79</v>
      </c>
      <c r="D164" s="12" t="s">
        <v>419</v>
      </c>
      <c r="E164" s="12" t="s">
        <v>66</v>
      </c>
      <c r="F164" s="12" t="s">
        <v>420</v>
      </c>
      <c r="G164" s="12" t="s">
        <v>114</v>
      </c>
      <c r="H164" s="12">
        <v>3135403666</v>
      </c>
      <c r="I164" s="13">
        <v>28117</v>
      </c>
      <c r="J164" s="66">
        <v>1618</v>
      </c>
      <c r="K164" s="66" t="s">
        <v>55</v>
      </c>
      <c r="L164" s="13">
        <v>44095</v>
      </c>
      <c r="M164" s="36">
        <v>3000000</v>
      </c>
      <c r="N164" s="45" t="s">
        <v>30</v>
      </c>
      <c r="O164" s="12" t="s">
        <v>119</v>
      </c>
      <c r="P164" s="12" t="s">
        <v>101</v>
      </c>
      <c r="Q164" s="12" t="s">
        <v>685</v>
      </c>
      <c r="R164" s="12" t="s">
        <v>880</v>
      </c>
      <c r="S164" s="12" t="s">
        <v>77</v>
      </c>
      <c r="T164" s="13" t="s">
        <v>2177</v>
      </c>
      <c r="U164" s="12" t="s">
        <v>120</v>
      </c>
      <c r="V164" s="12">
        <v>6.96</v>
      </c>
      <c r="W164" s="42" t="s">
        <v>924</v>
      </c>
      <c r="X164" s="12"/>
      <c r="Y164" s="12" t="s">
        <v>1466</v>
      </c>
      <c r="Z164" s="12" t="s">
        <v>419</v>
      </c>
      <c r="AD164" s="41" t="str">
        <f t="shared" si="9"/>
        <v>CO0118</v>
      </c>
      <c r="AE164" s="12">
        <f t="shared" si="10"/>
        <v>1618</v>
      </c>
      <c r="AF164" s="36">
        <f t="shared" si="11"/>
        <v>52719820</v>
      </c>
    </row>
    <row r="165" spans="1:32" ht="15" customHeight="1" x14ac:dyDescent="0.35">
      <c r="A165" s="19">
        <v>161</v>
      </c>
      <c r="B165" s="36">
        <v>15171827</v>
      </c>
      <c r="C165" s="12" t="s">
        <v>74</v>
      </c>
      <c r="D165" s="12" t="s">
        <v>508</v>
      </c>
      <c r="E165" s="12" t="s">
        <v>27</v>
      </c>
      <c r="F165" s="12" t="s">
        <v>933</v>
      </c>
      <c r="G165" s="12" t="s">
        <v>301</v>
      </c>
      <c r="H165" s="12">
        <v>3003894791</v>
      </c>
      <c r="I165" s="13">
        <v>28919</v>
      </c>
      <c r="J165" s="66">
        <v>1618</v>
      </c>
      <c r="K165" s="66" t="s">
        <v>118</v>
      </c>
      <c r="L165" s="13">
        <v>44095</v>
      </c>
      <c r="M165" s="36">
        <v>1700000</v>
      </c>
      <c r="N165" s="45" t="s">
        <v>75</v>
      </c>
      <c r="O165" s="12" t="s">
        <v>62</v>
      </c>
      <c r="P165" s="12" t="s">
        <v>125</v>
      </c>
      <c r="Q165" s="12" t="s">
        <v>685</v>
      </c>
      <c r="R165" s="12" t="s">
        <v>934</v>
      </c>
      <c r="S165" s="12" t="s">
        <v>77</v>
      </c>
      <c r="T165" s="13" t="s">
        <v>2177</v>
      </c>
      <c r="U165" s="12" t="s">
        <v>35</v>
      </c>
      <c r="V165" s="12">
        <v>6.96</v>
      </c>
      <c r="W165" s="42" t="s">
        <v>924</v>
      </c>
      <c r="X165" s="12"/>
      <c r="Y165" s="12" t="s">
        <v>2178</v>
      </c>
      <c r="Z165" s="12" t="s">
        <v>508</v>
      </c>
      <c r="AD165" s="41" t="str">
        <f t="shared" si="9"/>
        <v>CO0154</v>
      </c>
      <c r="AE165" s="12">
        <f t="shared" si="10"/>
        <v>1618</v>
      </c>
      <c r="AF165" s="36">
        <f t="shared" si="11"/>
        <v>15171827</v>
      </c>
    </row>
    <row r="166" spans="1:32" ht="15" customHeight="1" x14ac:dyDescent="0.35">
      <c r="A166" s="19">
        <v>162</v>
      </c>
      <c r="B166" s="36">
        <v>84095827</v>
      </c>
      <c r="C166" s="12" t="s">
        <v>102</v>
      </c>
      <c r="D166" s="12" t="s">
        <v>629</v>
      </c>
      <c r="E166" s="12" t="s">
        <v>27</v>
      </c>
      <c r="F166" s="12" t="s">
        <v>630</v>
      </c>
      <c r="G166" s="12" t="s">
        <v>102</v>
      </c>
      <c r="H166" s="12">
        <v>3107415099</v>
      </c>
      <c r="I166" s="13">
        <v>31205</v>
      </c>
      <c r="J166" s="66">
        <v>1618</v>
      </c>
      <c r="K166" s="66" t="s">
        <v>118</v>
      </c>
      <c r="L166" s="13">
        <v>44095</v>
      </c>
      <c r="M166" s="36">
        <v>1700000</v>
      </c>
      <c r="N166" s="45" t="s">
        <v>49</v>
      </c>
      <c r="O166" s="12" t="s">
        <v>31</v>
      </c>
      <c r="P166" s="12" t="s">
        <v>125</v>
      </c>
      <c r="Q166" s="12" t="s">
        <v>685</v>
      </c>
      <c r="R166" s="12" t="s">
        <v>1015</v>
      </c>
      <c r="S166" s="45" t="s">
        <v>33</v>
      </c>
      <c r="T166" s="13" t="s">
        <v>2177</v>
      </c>
      <c r="U166" s="12" t="s">
        <v>35</v>
      </c>
      <c r="V166" s="12">
        <v>6.96</v>
      </c>
      <c r="W166" s="42" t="s">
        <v>924</v>
      </c>
      <c r="X166" s="12"/>
      <c r="Y166" s="12" t="s">
        <v>1703</v>
      </c>
      <c r="Z166" s="12" t="s">
        <v>629</v>
      </c>
      <c r="AD166" s="41" t="str">
        <f t="shared" si="9"/>
        <v>CO0201</v>
      </c>
      <c r="AE166" s="12">
        <f t="shared" si="10"/>
        <v>1618</v>
      </c>
      <c r="AF166" s="36">
        <f t="shared" si="11"/>
        <v>84095827</v>
      </c>
    </row>
    <row r="167" spans="1:32" ht="15" customHeight="1" x14ac:dyDescent="0.35">
      <c r="A167" s="19">
        <v>163</v>
      </c>
      <c r="B167" s="36">
        <v>84095707</v>
      </c>
      <c r="C167" s="12" t="s">
        <v>102</v>
      </c>
      <c r="D167" s="12" t="s">
        <v>635</v>
      </c>
      <c r="E167" s="12" t="s">
        <v>27</v>
      </c>
      <c r="F167" s="12" t="s">
        <v>636</v>
      </c>
      <c r="G167" s="12" t="s">
        <v>637</v>
      </c>
      <c r="H167" s="12">
        <v>3014549641</v>
      </c>
      <c r="I167" s="13">
        <v>31088</v>
      </c>
      <c r="J167" s="66">
        <v>1618</v>
      </c>
      <c r="K167" s="66" t="s">
        <v>118</v>
      </c>
      <c r="L167" s="13">
        <v>44095</v>
      </c>
      <c r="M167" s="36">
        <v>2500000</v>
      </c>
      <c r="N167" s="45" t="s">
        <v>30</v>
      </c>
      <c r="O167" s="12" t="s">
        <v>62</v>
      </c>
      <c r="P167" s="12" t="s">
        <v>638</v>
      </c>
      <c r="Q167" s="12" t="s">
        <v>685</v>
      </c>
      <c r="R167" s="12" t="s">
        <v>1017</v>
      </c>
      <c r="S167" s="12" t="s">
        <v>77</v>
      </c>
      <c r="T167" s="13" t="s">
        <v>2177</v>
      </c>
      <c r="U167" s="12" t="s">
        <v>35</v>
      </c>
      <c r="V167" s="12">
        <v>6.96</v>
      </c>
      <c r="W167" s="42" t="s">
        <v>924</v>
      </c>
      <c r="X167" s="12"/>
      <c r="Y167" s="12" t="s">
        <v>1711</v>
      </c>
      <c r="Z167" s="12" t="s">
        <v>635</v>
      </c>
      <c r="AD167" s="41" t="str">
        <f t="shared" si="9"/>
        <v>CO0203</v>
      </c>
      <c r="AE167" s="12">
        <f t="shared" si="10"/>
        <v>1618</v>
      </c>
      <c r="AF167" s="36">
        <f t="shared" si="11"/>
        <v>84095707</v>
      </c>
    </row>
    <row r="168" spans="1:32" ht="15" customHeight="1" x14ac:dyDescent="0.35">
      <c r="A168" s="19">
        <v>164</v>
      </c>
      <c r="B168" s="36">
        <v>72343449</v>
      </c>
      <c r="C168" s="12" t="s">
        <v>52</v>
      </c>
      <c r="D168" s="12" t="s">
        <v>177</v>
      </c>
      <c r="E168" s="12" t="s">
        <v>27</v>
      </c>
      <c r="F168" s="12" t="s">
        <v>738</v>
      </c>
      <c r="G168" s="12" t="s">
        <v>39</v>
      </c>
      <c r="H168" s="12">
        <v>3011674</v>
      </c>
      <c r="I168" s="13">
        <v>30941</v>
      </c>
      <c r="J168" s="12">
        <v>1634</v>
      </c>
      <c r="K168" s="12" t="s">
        <v>29</v>
      </c>
      <c r="L168" s="13">
        <v>44097</v>
      </c>
      <c r="M168" s="36">
        <v>6000000</v>
      </c>
      <c r="N168" s="45" t="s">
        <v>49</v>
      </c>
      <c r="O168" s="12" t="s">
        <v>100</v>
      </c>
      <c r="P168" s="12" t="s">
        <v>76</v>
      </c>
      <c r="Q168" s="12" t="s">
        <v>685</v>
      </c>
      <c r="R168" s="12" t="s">
        <v>739</v>
      </c>
      <c r="S168" s="45" t="s">
        <v>51</v>
      </c>
      <c r="T168" s="13" t="s">
        <v>687</v>
      </c>
      <c r="U168" s="12" t="s">
        <v>35</v>
      </c>
      <c r="V168" s="12">
        <v>6.96</v>
      </c>
      <c r="W168" s="42" t="s">
        <v>1055</v>
      </c>
      <c r="X168" s="12"/>
      <c r="Y168" s="12" t="s">
        <v>1171</v>
      </c>
      <c r="Z168" s="12" t="s">
        <v>177</v>
      </c>
      <c r="AA168" s="15" t="s">
        <v>177</v>
      </c>
      <c r="AD168" s="41" t="str">
        <f t="shared" si="9"/>
        <v>CO0033</v>
      </c>
      <c r="AE168" s="12">
        <f t="shared" si="10"/>
        <v>1634</v>
      </c>
      <c r="AF168" s="36">
        <f t="shared" si="11"/>
        <v>72343449</v>
      </c>
    </row>
    <row r="169" spans="1:32" ht="15" customHeight="1" x14ac:dyDescent="0.35">
      <c r="A169" s="19">
        <v>165</v>
      </c>
      <c r="B169" s="36">
        <v>84056642</v>
      </c>
      <c r="C169" s="12" t="s">
        <v>830</v>
      </c>
      <c r="D169" s="12" t="s">
        <v>831</v>
      </c>
      <c r="E169" s="12" t="s">
        <v>27</v>
      </c>
      <c r="F169" s="12" t="s">
        <v>2179</v>
      </c>
      <c r="G169" s="12" t="s">
        <v>52</v>
      </c>
      <c r="H169" s="12">
        <v>3153393705</v>
      </c>
      <c r="I169" s="13">
        <v>30304</v>
      </c>
      <c r="J169" s="12">
        <v>1634</v>
      </c>
      <c r="K169" s="12" t="s">
        <v>29</v>
      </c>
      <c r="L169" s="13">
        <v>44097</v>
      </c>
      <c r="M169" s="36">
        <v>6000000</v>
      </c>
      <c r="N169" s="45" t="s">
        <v>49</v>
      </c>
      <c r="O169" s="12" t="s">
        <v>31</v>
      </c>
      <c r="P169" s="12" t="s">
        <v>76</v>
      </c>
      <c r="Q169" s="12" t="s">
        <v>685</v>
      </c>
      <c r="R169" s="12" t="s">
        <v>833</v>
      </c>
      <c r="S169" s="45" t="s">
        <v>51</v>
      </c>
      <c r="T169" s="13" t="s">
        <v>687</v>
      </c>
      <c r="U169" s="12" t="s">
        <v>35</v>
      </c>
      <c r="V169" s="12">
        <v>6.96</v>
      </c>
      <c r="W169" s="42" t="s">
        <v>924</v>
      </c>
      <c r="X169" s="12"/>
      <c r="Y169" s="12" t="s">
        <v>2180</v>
      </c>
      <c r="Z169" s="12" t="s">
        <v>831</v>
      </c>
      <c r="AA169" s="15" t="s">
        <v>2181</v>
      </c>
      <c r="AD169" s="41" t="str">
        <f t="shared" si="9"/>
        <v>CO0092</v>
      </c>
      <c r="AE169" s="12">
        <f t="shared" si="10"/>
        <v>1634</v>
      </c>
      <c r="AF169" s="36">
        <f t="shared" si="11"/>
        <v>84056642</v>
      </c>
    </row>
    <row r="170" spans="1:32" ht="15" customHeight="1" x14ac:dyDescent="0.35">
      <c r="A170" s="19">
        <v>166</v>
      </c>
      <c r="B170" s="36">
        <v>77191463</v>
      </c>
      <c r="C170" s="12" t="s">
        <v>74</v>
      </c>
      <c r="D170" s="12" t="s">
        <v>205</v>
      </c>
      <c r="E170" s="12" t="s">
        <v>27</v>
      </c>
      <c r="F170" s="12" t="s">
        <v>206</v>
      </c>
      <c r="G170" s="12" t="s">
        <v>114</v>
      </c>
      <c r="H170" s="12">
        <v>3205369852</v>
      </c>
      <c r="I170" s="13">
        <v>27867</v>
      </c>
      <c r="J170" s="66">
        <v>1618</v>
      </c>
      <c r="K170" s="66" t="s">
        <v>118</v>
      </c>
      <c r="L170" s="13">
        <v>44130</v>
      </c>
      <c r="M170" s="36">
        <v>1700000</v>
      </c>
      <c r="N170" s="45" t="s">
        <v>30</v>
      </c>
      <c r="O170" s="12" t="s">
        <v>31</v>
      </c>
      <c r="P170" s="12" t="s">
        <v>125</v>
      </c>
      <c r="Q170" s="12" t="s">
        <v>685</v>
      </c>
      <c r="R170" s="31" t="s">
        <v>764</v>
      </c>
      <c r="S170" s="12" t="s">
        <v>77</v>
      </c>
      <c r="T170" s="13" t="s">
        <v>2177</v>
      </c>
      <c r="U170" s="12" t="s">
        <v>120</v>
      </c>
      <c r="V170" s="12">
        <v>6.96</v>
      </c>
      <c r="W170" s="42">
        <v>1</v>
      </c>
      <c r="X170" s="12"/>
      <c r="Y170" s="12" t="s">
        <v>1253</v>
      </c>
      <c r="Z170" s="12" t="s">
        <v>205</v>
      </c>
      <c r="AA170" s="15" t="s">
        <v>205</v>
      </c>
      <c r="AD170" s="41" t="str">
        <f t="shared" si="9"/>
        <v>CO0046</v>
      </c>
      <c r="AE170" s="12">
        <f t="shared" si="10"/>
        <v>1618</v>
      </c>
      <c r="AF170" s="36">
        <f t="shared" si="11"/>
        <v>77191463</v>
      </c>
    </row>
    <row r="171" spans="1:32" ht="15" customHeight="1" x14ac:dyDescent="0.35">
      <c r="A171" s="19">
        <v>167</v>
      </c>
      <c r="B171" s="36">
        <v>1079936495</v>
      </c>
      <c r="C171" s="12" t="s">
        <v>298</v>
      </c>
      <c r="D171" s="12" t="s">
        <v>299</v>
      </c>
      <c r="E171" s="12" t="s">
        <v>27</v>
      </c>
      <c r="F171" s="12" t="s">
        <v>807</v>
      </c>
      <c r="G171" s="12" t="s">
        <v>298</v>
      </c>
      <c r="H171" s="12">
        <v>3014589585</v>
      </c>
      <c r="I171" s="13">
        <v>34029</v>
      </c>
      <c r="J171" s="66">
        <v>1614</v>
      </c>
      <c r="K171" s="66" t="s">
        <v>55</v>
      </c>
      <c r="L171" s="13">
        <v>44130</v>
      </c>
      <c r="M171" s="36">
        <v>1700000</v>
      </c>
      <c r="N171" s="45" t="s">
        <v>30</v>
      </c>
      <c r="O171" s="12" t="s">
        <v>119</v>
      </c>
      <c r="P171" s="12" t="s">
        <v>225</v>
      </c>
      <c r="Q171" s="12" t="s">
        <v>685</v>
      </c>
      <c r="R171" s="31" t="s">
        <v>808</v>
      </c>
      <c r="S171" s="12" t="s">
        <v>77</v>
      </c>
      <c r="T171" s="13" t="s">
        <v>2177</v>
      </c>
      <c r="U171" s="12" t="s">
        <v>35</v>
      </c>
      <c r="V171" s="12">
        <v>6.96</v>
      </c>
      <c r="W171" s="42">
        <v>1</v>
      </c>
      <c r="X171" s="12"/>
      <c r="Y171" s="12" t="s">
        <v>1355</v>
      </c>
      <c r="Z171" s="12" t="s">
        <v>299</v>
      </c>
      <c r="AA171" s="15" t="s">
        <v>299</v>
      </c>
      <c r="AD171" s="41" t="str">
        <f t="shared" si="9"/>
        <v>CO0077</v>
      </c>
      <c r="AE171" s="12">
        <f t="shared" si="10"/>
        <v>1614</v>
      </c>
      <c r="AF171" s="36">
        <f t="shared" si="11"/>
        <v>1079936495</v>
      </c>
    </row>
    <row r="172" spans="1:32" ht="15" customHeight="1" x14ac:dyDescent="0.35">
      <c r="A172" s="19">
        <v>168</v>
      </c>
      <c r="B172" s="36">
        <v>1064109219</v>
      </c>
      <c r="C172" s="12" t="s">
        <v>114</v>
      </c>
      <c r="D172" s="12" t="s">
        <v>658</v>
      </c>
      <c r="E172" s="12" t="s">
        <v>27</v>
      </c>
      <c r="F172" s="12" t="s">
        <v>1029</v>
      </c>
      <c r="G172" s="12" t="s">
        <v>114</v>
      </c>
      <c r="H172" s="12">
        <v>3117196710</v>
      </c>
      <c r="I172" s="13">
        <v>32129</v>
      </c>
      <c r="J172" s="66">
        <v>1614</v>
      </c>
      <c r="K172" s="66" t="s">
        <v>55</v>
      </c>
      <c r="L172" s="13">
        <v>44130</v>
      </c>
      <c r="M172" s="36">
        <v>1700000</v>
      </c>
      <c r="N172" s="45" t="s">
        <v>30</v>
      </c>
      <c r="O172" s="12" t="s">
        <v>31</v>
      </c>
      <c r="P172" s="12" t="s">
        <v>125</v>
      </c>
      <c r="Q172" s="12" t="s">
        <v>685</v>
      </c>
      <c r="R172" s="31" t="s">
        <v>1030</v>
      </c>
      <c r="S172" s="12" t="s">
        <v>77</v>
      </c>
      <c r="T172" s="13" t="s">
        <v>2177</v>
      </c>
      <c r="U172" s="12" t="s">
        <v>35</v>
      </c>
      <c r="V172" s="12">
        <v>6.96</v>
      </c>
      <c r="W172" s="42">
        <v>1</v>
      </c>
      <c r="X172" s="12"/>
      <c r="Y172" s="12" t="s">
        <v>1751</v>
      </c>
      <c r="Z172" s="12" t="s">
        <v>658</v>
      </c>
      <c r="AA172" s="15" t="s">
        <v>658</v>
      </c>
      <c r="AD172" s="41" t="str">
        <f t="shared" si="9"/>
        <v>CO0212</v>
      </c>
      <c r="AE172" s="12">
        <f t="shared" si="10"/>
        <v>1614</v>
      </c>
      <c r="AF172" s="36">
        <f t="shared" si="11"/>
        <v>1064109219</v>
      </c>
    </row>
    <row r="173" spans="1:32" x14ac:dyDescent="0.35">
      <c r="B173" s="49">
        <v>1065607059</v>
      </c>
      <c r="C173" s="27"/>
      <c r="D173" s="27" t="s">
        <v>2182</v>
      </c>
      <c r="E173" s="12" t="s">
        <v>27</v>
      </c>
      <c r="F173" s="12" t="s">
        <v>2183</v>
      </c>
      <c r="G173" s="12" t="s">
        <v>2184</v>
      </c>
      <c r="H173" s="12">
        <v>3102007349</v>
      </c>
      <c r="I173" s="13">
        <v>32678</v>
      </c>
      <c r="J173" s="12">
        <v>1634</v>
      </c>
      <c r="K173" s="12" t="s">
        <v>29</v>
      </c>
      <c r="L173" s="13">
        <v>44136</v>
      </c>
      <c r="M173" s="36">
        <v>1150000</v>
      </c>
      <c r="N173" s="1" t="s">
        <v>30</v>
      </c>
      <c r="O173" s="1" t="s">
        <v>100</v>
      </c>
      <c r="P173" s="12" t="s">
        <v>225</v>
      </c>
      <c r="Q173" s="12" t="s">
        <v>685</v>
      </c>
      <c r="R173" s="33" t="s">
        <v>2185</v>
      </c>
      <c r="S173" s="12" t="s">
        <v>77</v>
      </c>
      <c r="T173" s="13" t="s">
        <v>687</v>
      </c>
      <c r="V173" s="12">
        <v>6.96</v>
      </c>
      <c r="W173" s="42">
        <v>1</v>
      </c>
      <c r="X173" s="12"/>
      <c r="AE173" s="1">
        <f t="shared" si="10"/>
        <v>1634</v>
      </c>
    </row>
    <row r="174" spans="1:32" x14ac:dyDescent="0.35">
      <c r="B174" s="49">
        <v>1064118593</v>
      </c>
      <c r="C174" s="27"/>
      <c r="D174" s="27" t="s">
        <v>1208</v>
      </c>
      <c r="E174" s="12" t="s">
        <v>27</v>
      </c>
      <c r="F174" s="12" t="s">
        <v>2186</v>
      </c>
      <c r="G174" s="12" t="s">
        <v>114</v>
      </c>
      <c r="H174" s="12">
        <v>3205739086</v>
      </c>
      <c r="I174" s="13">
        <v>35293</v>
      </c>
      <c r="J174" s="12">
        <v>1634</v>
      </c>
      <c r="K174" s="12" t="s">
        <v>29</v>
      </c>
      <c r="L174" s="13">
        <v>44136</v>
      </c>
      <c r="M174" s="36">
        <v>1150000</v>
      </c>
      <c r="N174" s="1" t="s">
        <v>357</v>
      </c>
      <c r="O174" s="1" t="s">
        <v>31</v>
      </c>
      <c r="P174" s="12" t="s">
        <v>225</v>
      </c>
      <c r="Q174" s="12" t="s">
        <v>685</v>
      </c>
      <c r="S174" s="12" t="s">
        <v>77</v>
      </c>
      <c r="T174" s="13" t="s">
        <v>687</v>
      </c>
      <c r="V174" s="12">
        <v>6.96</v>
      </c>
      <c r="W174" s="42">
        <v>1</v>
      </c>
      <c r="X174" s="12"/>
    </row>
    <row r="175" spans="1:32" x14ac:dyDescent="0.35">
      <c r="B175" s="49">
        <v>1064112298</v>
      </c>
      <c r="C175" s="27"/>
      <c r="D175" s="27" t="s">
        <v>1271</v>
      </c>
      <c r="E175" s="12" t="s">
        <v>27</v>
      </c>
      <c r="H175" s="12">
        <v>3178819954</v>
      </c>
      <c r="I175" s="13">
        <v>33587</v>
      </c>
      <c r="J175" s="12">
        <v>1634</v>
      </c>
      <c r="K175" s="12" t="s">
        <v>29</v>
      </c>
      <c r="L175" s="13">
        <v>44136</v>
      </c>
      <c r="M175" s="36">
        <v>1150000</v>
      </c>
      <c r="P175" s="12" t="s">
        <v>225</v>
      </c>
      <c r="Q175" s="12" t="s">
        <v>685</v>
      </c>
      <c r="S175" s="12" t="s">
        <v>77</v>
      </c>
      <c r="T175" s="13" t="s">
        <v>687</v>
      </c>
      <c r="V175" s="12">
        <v>6.96</v>
      </c>
      <c r="W175" s="42">
        <v>1</v>
      </c>
      <c r="X175" s="12"/>
    </row>
    <row r="176" spans="1:32" s="55" customFormat="1" x14ac:dyDescent="0.35">
      <c r="A176" s="58"/>
      <c r="B176" s="58"/>
      <c r="C176" s="58"/>
      <c r="D176" s="59" t="s">
        <v>698</v>
      </c>
      <c r="E176" s="60"/>
      <c r="F176" s="60"/>
      <c r="G176" s="58"/>
      <c r="H176" s="58"/>
      <c r="I176" s="58"/>
      <c r="J176" s="58"/>
      <c r="K176" s="58"/>
      <c r="L176" s="61"/>
      <c r="M176" s="61">
        <v>2500000</v>
      </c>
      <c r="N176" s="58"/>
      <c r="O176" s="58"/>
      <c r="P176" s="58"/>
      <c r="Q176" s="62"/>
      <c r="R176" s="63"/>
      <c r="S176" s="58"/>
      <c r="T176" s="61"/>
      <c r="U176" s="58"/>
      <c r="V176" s="58"/>
      <c r="W176" s="64"/>
      <c r="X176" s="58"/>
      <c r="Y176" s="65"/>
      <c r="AD176" s="65"/>
      <c r="AE176" s="58"/>
    </row>
  </sheetData>
  <autoFilter ref="A4:AF176" xr:uid="{83218159-0B92-4120-82D6-6A9D86BF7CDC}"/>
  <conditionalFormatting sqref="D13:D155">
    <cfRule type="expression" dxfId="0" priority="1">
      <formula>$X13&gt;170</formula>
    </cfRule>
  </conditionalFormatting>
  <pageMargins left="0.7" right="0.7" top="0.75" bottom="0.75" header="0.3" footer="0.3"/>
  <pageSetup paperSize="9" orientation="portrait" horizontalDpi="300" verticalDpi="30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57D45-0BA9-4122-800B-CB9F82139BD0}">
  <sheetPr filterMode="1"/>
  <dimension ref="A3:Q245"/>
  <sheetViews>
    <sheetView zoomScale="80" zoomScaleNormal="80" workbookViewId="0">
      <selection activeCell="E147" sqref="E147"/>
    </sheetView>
  </sheetViews>
  <sheetFormatPr baseColWidth="10" defaultColWidth="11.453125" defaultRowHeight="14.5" x14ac:dyDescent="0.35"/>
  <cols>
    <col min="1" max="1" width="12.81640625" bestFit="1" customWidth="1"/>
    <col min="2" max="2" width="32.7265625" bestFit="1" customWidth="1"/>
    <col min="7" max="7" width="43.26953125" bestFit="1" customWidth="1"/>
    <col min="8" max="8" width="14.54296875" bestFit="1" customWidth="1"/>
    <col min="10" max="10" width="35.1796875" bestFit="1" customWidth="1"/>
    <col min="11" max="12" width="14.7265625" customWidth="1"/>
    <col min="13" max="13" width="24.453125" bestFit="1" customWidth="1"/>
    <col min="14" max="14" width="25.26953125" customWidth="1"/>
    <col min="15" max="15" width="17.7265625" customWidth="1"/>
    <col min="16" max="16" width="21.54296875" customWidth="1"/>
  </cols>
  <sheetData>
    <row r="3" spans="1:17" s="98" customFormat="1" x14ac:dyDescent="0.35">
      <c r="D3" s="98" t="s">
        <v>2503</v>
      </c>
      <c r="E3" s="98" t="s">
        <v>2504</v>
      </c>
      <c r="F3" s="98" t="s">
        <v>2505</v>
      </c>
      <c r="H3" s="98" t="s">
        <v>2506</v>
      </c>
      <c r="M3" s="99"/>
      <c r="N3" s="99" t="s">
        <v>2507</v>
      </c>
      <c r="O3" s="99" t="s">
        <v>2508</v>
      </c>
      <c r="P3" s="99" t="s">
        <v>2509</v>
      </c>
    </row>
    <row r="4" spans="1:17" s="98" customFormat="1" ht="15.5" x14ac:dyDescent="0.35">
      <c r="A4" s="98" t="s">
        <v>2195</v>
      </c>
      <c r="B4" s="98" t="s">
        <v>2196</v>
      </c>
      <c r="C4" s="98" t="s">
        <v>2197</v>
      </c>
      <c r="D4" s="98" t="s">
        <v>2198</v>
      </c>
      <c r="E4" s="98" t="s">
        <v>2510</v>
      </c>
      <c r="F4" s="98" t="s">
        <v>2199</v>
      </c>
      <c r="H4" s="98" t="s">
        <v>2511</v>
      </c>
      <c r="I4" s="98" t="s">
        <v>2512</v>
      </c>
      <c r="J4" s="98" t="s">
        <v>2513</v>
      </c>
      <c r="K4" s="98" t="s">
        <v>2514</v>
      </c>
      <c r="L4" s="101" t="s">
        <v>2515</v>
      </c>
      <c r="M4" s="100" t="s">
        <v>2516</v>
      </c>
      <c r="N4" s="100" t="s">
        <v>2517</v>
      </c>
      <c r="O4" s="100" t="s">
        <v>2517</v>
      </c>
      <c r="P4" s="100" t="s">
        <v>2517</v>
      </c>
    </row>
    <row r="5" spans="1:17" hidden="1" x14ac:dyDescent="0.35">
      <c r="A5">
        <v>1010240625</v>
      </c>
      <c r="B5" t="s">
        <v>1656</v>
      </c>
      <c r="C5">
        <v>1</v>
      </c>
      <c r="D5" t="s">
        <v>2198</v>
      </c>
      <c r="E5" s="10">
        <v>44979</v>
      </c>
      <c r="F5" t="s">
        <v>34</v>
      </c>
      <c r="G5" t="e">
        <f>+VLOOKUP(A5,Listado!B:E,15,0)</f>
        <v>#REF!</v>
      </c>
      <c r="H5" s="96">
        <v>13113600</v>
      </c>
      <c r="I5">
        <v>1689</v>
      </c>
      <c r="J5" s="97" t="e">
        <f>+VLOOKUP(I5,Listado!D:E,2,0)</f>
        <v>#N/A</v>
      </c>
      <c r="K5" t="s">
        <v>2469</v>
      </c>
      <c r="L5" t="str">
        <f>+VLOOKUP(A5,[4]Trabajo!$A$1:$D$65536,2,0)</f>
        <v>CO0351-00</v>
      </c>
      <c r="M5" t="s">
        <v>2518</v>
      </c>
      <c r="N5">
        <f>+VLOOKUP(A5,[4]Trabajo!$A$1:$C$65536,3,0)</f>
        <v>1121897993</v>
      </c>
    </row>
    <row r="6" spans="1:17" s="20" customFormat="1" hidden="1" x14ac:dyDescent="0.35">
      <c r="A6" s="20">
        <v>72343449</v>
      </c>
      <c r="B6" s="20" t="s">
        <v>2229</v>
      </c>
      <c r="C6" s="20">
        <v>2</v>
      </c>
      <c r="D6" s="20" t="s">
        <v>2198</v>
      </c>
      <c r="E6" s="102">
        <v>44097</v>
      </c>
      <c r="F6" s="20" t="s">
        <v>34</v>
      </c>
      <c r="G6" s="20" t="e">
        <f>+VLOOKUP(A6,Listado!B:E,15,0)</f>
        <v>#REF!</v>
      </c>
      <c r="H6" s="103">
        <v>8653300</v>
      </c>
      <c r="I6" s="20">
        <v>1612</v>
      </c>
      <c r="J6" s="104" t="s">
        <v>91</v>
      </c>
      <c r="K6" s="20" t="s">
        <v>2230</v>
      </c>
      <c r="L6" s="20" t="str">
        <f>+VLOOKUP(A6,[4]Trabajo!$A$1:$D$65536,2,0)</f>
        <v>CO0033-00</v>
      </c>
      <c r="M6" s="20" t="s">
        <v>2518</v>
      </c>
      <c r="N6" s="20">
        <v>72225413</v>
      </c>
      <c r="Q6" s="20" t="str">
        <f t="shared" ref="Q6:Q11" si="0">+VLOOKUP(N6,A:B,2,0)</f>
        <v>MARTINEZ LOPEZ JUAN CARLOS</v>
      </c>
    </row>
    <row r="7" spans="1:17" hidden="1" x14ac:dyDescent="0.35">
      <c r="A7">
        <v>1007413129</v>
      </c>
      <c r="B7" t="s">
        <v>2492</v>
      </c>
      <c r="C7">
        <v>1</v>
      </c>
      <c r="D7" t="s">
        <v>2198</v>
      </c>
      <c r="E7" s="10">
        <v>45261</v>
      </c>
      <c r="F7" t="s">
        <v>34</v>
      </c>
      <c r="G7" t="e">
        <f>+VLOOKUP(A7,Listado!B:E,15,0)</f>
        <v>#REF!</v>
      </c>
      <c r="H7" s="96">
        <v>2841300</v>
      </c>
      <c r="I7">
        <v>163505</v>
      </c>
      <c r="J7" s="97" t="e">
        <f>+VLOOKUP(I7,Listado!D:E,2,0)</f>
        <v>#N/A</v>
      </c>
      <c r="K7" t="s">
        <v>2493</v>
      </c>
      <c r="L7" t="str">
        <f>+VLOOKUP(A7,[4]Trabajo!$A$1:$D$65536,2,0)</f>
        <v>CO0388-00</v>
      </c>
      <c r="M7" t="s">
        <v>2518</v>
      </c>
      <c r="N7">
        <f>+VLOOKUP(A7,[4]Trabajo!$A$1:$C$65536,3,0)</f>
        <v>1065601898</v>
      </c>
      <c r="Q7" s="20" t="str">
        <f t="shared" si="0"/>
        <v>ANGARITA ROJAS JORGE LUIS</v>
      </c>
    </row>
    <row r="8" spans="1:17" hidden="1" x14ac:dyDescent="0.35">
      <c r="A8">
        <v>1065601898</v>
      </c>
      <c r="B8" t="s">
        <v>89</v>
      </c>
      <c r="C8">
        <v>2</v>
      </c>
      <c r="D8" t="s">
        <v>2198</v>
      </c>
      <c r="E8" s="10">
        <v>41640</v>
      </c>
      <c r="F8" t="s">
        <v>34</v>
      </c>
      <c r="G8" t="e">
        <f>+VLOOKUP(A8,Listado!B:E,15,0)</f>
        <v>#REF!</v>
      </c>
      <c r="H8" s="96">
        <v>13426200</v>
      </c>
      <c r="I8">
        <v>1696</v>
      </c>
      <c r="J8" s="97" t="e">
        <f>+VLOOKUP(I8,Listado!D:E,2,0)</f>
        <v>#N/A</v>
      </c>
      <c r="K8" t="s">
        <v>2205</v>
      </c>
      <c r="L8" t="str">
        <f>+VLOOKUP(A8,[4]Trabajo!$A$1:$D$65536,2,0)</f>
        <v>CO0007-00</v>
      </c>
      <c r="M8" t="s">
        <v>2519</v>
      </c>
      <c r="N8">
        <f>+VLOOKUP(A8,[4]Trabajo!$A$1:$C$65536,3,0)</f>
        <v>17342935</v>
      </c>
      <c r="O8">
        <v>1121897993</v>
      </c>
      <c r="P8">
        <v>1007413129</v>
      </c>
      <c r="Q8" s="20" t="str">
        <f t="shared" si="0"/>
        <v>GARCIA ROSSI DIEGO LUIS</v>
      </c>
    </row>
    <row r="9" spans="1:17" hidden="1" x14ac:dyDescent="0.35">
      <c r="A9">
        <v>1002154345</v>
      </c>
      <c r="B9" t="s">
        <v>2478</v>
      </c>
      <c r="C9">
        <v>1</v>
      </c>
      <c r="D9" t="s">
        <v>2198</v>
      </c>
      <c r="E9" s="10">
        <v>45119</v>
      </c>
      <c r="F9" t="s">
        <v>34</v>
      </c>
      <c r="G9" t="e">
        <f>+VLOOKUP(A9,Listado!B:E,15,0)</f>
        <v>#REF!</v>
      </c>
      <c r="H9" s="96">
        <v>3500000</v>
      </c>
      <c r="I9">
        <v>1699</v>
      </c>
      <c r="J9" s="97" t="e">
        <f>+VLOOKUP(I9,Listado!D:E,2,0)</f>
        <v>#N/A</v>
      </c>
      <c r="K9" t="s">
        <v>2479</v>
      </c>
      <c r="L9" t="str">
        <f>+VLOOKUP(A9,[4]Trabajo!$A$1:$D$65536,2,0)</f>
        <v>CO0366-00</v>
      </c>
      <c r="M9" t="s">
        <v>2520</v>
      </c>
      <c r="N9">
        <f>+VLOOKUP(A9,[4]Trabajo!$A$1:$C$65536,3,0)</f>
        <v>1121897993</v>
      </c>
      <c r="O9">
        <v>1193292865</v>
      </c>
      <c r="Q9" s="20" t="str">
        <f t="shared" si="0"/>
        <v>VASQUEZ ROSSI DANIEL FELIPE</v>
      </c>
    </row>
    <row r="10" spans="1:17" hidden="1" x14ac:dyDescent="0.35">
      <c r="A10">
        <v>1234096615</v>
      </c>
      <c r="B10" t="s">
        <v>1490</v>
      </c>
      <c r="C10">
        <v>1</v>
      </c>
      <c r="D10" t="s">
        <v>2198</v>
      </c>
      <c r="E10" s="10">
        <v>45119</v>
      </c>
      <c r="F10" t="s">
        <v>34</v>
      </c>
      <c r="G10" t="e">
        <f>+VLOOKUP(A10,Listado!B:E,15,0)</f>
        <v>#REF!</v>
      </c>
      <c r="H10" s="96">
        <v>2841300</v>
      </c>
      <c r="I10">
        <v>1699</v>
      </c>
      <c r="J10" s="97" t="e">
        <f>+VLOOKUP(I10,Listado!D:E,2,0)</f>
        <v>#N/A</v>
      </c>
      <c r="K10" t="s">
        <v>2477</v>
      </c>
      <c r="L10" t="str">
        <f>+VLOOKUP(A10,[4]Trabajo!$A$1:$D$65536,2,0)</f>
        <v>CO0365-00</v>
      </c>
      <c r="M10" t="s">
        <v>2520</v>
      </c>
      <c r="N10">
        <f>+VLOOKUP(A10,[4]Trabajo!$A$1:$C$65536,3,0)</f>
        <v>1121897993</v>
      </c>
      <c r="O10">
        <v>1002154345</v>
      </c>
      <c r="Q10" s="20" t="str">
        <f t="shared" si="0"/>
        <v>VASQUEZ ROSSI DANIEL FELIPE</v>
      </c>
    </row>
    <row r="11" spans="1:17" hidden="1" x14ac:dyDescent="0.35">
      <c r="A11">
        <v>1193292865</v>
      </c>
      <c r="B11" t="s">
        <v>2475</v>
      </c>
      <c r="C11">
        <v>1</v>
      </c>
      <c r="D11" t="s">
        <v>2198</v>
      </c>
      <c r="E11" s="10">
        <v>45119</v>
      </c>
      <c r="F11" t="s">
        <v>34</v>
      </c>
      <c r="G11" t="e">
        <f>+VLOOKUP(A11,Listado!B:E,15,0)</f>
        <v>#REF!</v>
      </c>
      <c r="H11" s="96">
        <v>2841300</v>
      </c>
      <c r="I11">
        <v>1699</v>
      </c>
      <c r="J11" s="97" t="e">
        <f>+VLOOKUP(I11,Listado!D:E,2,0)</f>
        <v>#N/A</v>
      </c>
      <c r="K11" t="s">
        <v>2476</v>
      </c>
      <c r="L11" t="str">
        <f>+VLOOKUP(A11,[4]Trabajo!$A$1:$D$65536,2,0)</f>
        <v>CO0363-00</v>
      </c>
      <c r="M11" t="s">
        <v>2520</v>
      </c>
      <c r="N11">
        <f>+VLOOKUP(A11,[4]Trabajo!$A$1:$C$65536,3,0)</f>
        <v>1121897993</v>
      </c>
      <c r="O11">
        <v>1234096615</v>
      </c>
      <c r="Q11" s="20" t="str">
        <f t="shared" si="0"/>
        <v>VASQUEZ ROSSI DANIEL FELIPE</v>
      </c>
    </row>
    <row r="12" spans="1:17" hidden="1" x14ac:dyDescent="0.35">
      <c r="A12">
        <v>1121897993</v>
      </c>
      <c r="B12" t="s">
        <v>1768</v>
      </c>
      <c r="C12">
        <v>1</v>
      </c>
      <c r="D12" t="s">
        <v>2198</v>
      </c>
      <c r="E12" s="10">
        <v>44593</v>
      </c>
      <c r="F12" t="s">
        <v>34</v>
      </c>
      <c r="G12" t="e">
        <f>+VLOOKUP(A12,Listado!B:E,15,0)</f>
        <v>#REF!</v>
      </c>
      <c r="H12" s="96">
        <v>18031200</v>
      </c>
      <c r="I12">
        <v>1698</v>
      </c>
      <c r="J12" s="97" t="e">
        <f>+VLOOKUP(I12,Listado!D:E,2,0)</f>
        <v>#N/A</v>
      </c>
      <c r="K12" t="s">
        <v>2445</v>
      </c>
      <c r="L12" t="str">
        <f>+VLOOKUP(A12,[4]Trabajo!$A$1:$D$65536,2,0)</f>
        <v>CO0300-00</v>
      </c>
      <c r="M12" t="s">
        <v>2519</v>
      </c>
      <c r="N12">
        <f>+VLOOKUP(A12,[4]Trabajo!$A$1:$C$65536,3,0)</f>
        <v>17342935</v>
      </c>
      <c r="O12" s="106">
        <v>1065601898</v>
      </c>
      <c r="P12">
        <v>1002154345</v>
      </c>
      <c r="Q12" s="20" t="str">
        <f>+VLOOKUP(P12,A:B,2,0)</f>
        <v>CENTENO POLO GISSEL CAROLIN</v>
      </c>
    </row>
    <row r="13" spans="1:17" hidden="1" x14ac:dyDescent="0.35">
      <c r="A13">
        <v>1140863312</v>
      </c>
      <c r="B13" t="s">
        <v>1227</v>
      </c>
      <c r="C13">
        <v>1</v>
      </c>
      <c r="D13" t="s">
        <v>2198</v>
      </c>
      <c r="E13" s="10">
        <v>44789</v>
      </c>
      <c r="F13" t="s">
        <v>34</v>
      </c>
      <c r="G13" t="e">
        <f>+VLOOKUP(A13,Listado!B:E,15,0)</f>
        <v>#REF!</v>
      </c>
      <c r="H13" s="96">
        <v>8742400</v>
      </c>
      <c r="I13">
        <v>1688</v>
      </c>
      <c r="J13" s="97" t="e">
        <f>+VLOOKUP(I13,Listado!D:E,2,0)</f>
        <v>#N/A</v>
      </c>
      <c r="K13" t="s">
        <v>2456</v>
      </c>
      <c r="L13" t="str">
        <f>+VLOOKUP(A13,[4]Trabajo!$A$1:$D$65536,2,0)</f>
        <v>CO0322-00</v>
      </c>
      <c r="M13" t="s">
        <v>2519</v>
      </c>
      <c r="N13">
        <f>+VLOOKUP(A13,[4]Trabajo!$A$1:$C$65536,3,0)</f>
        <v>1121897993</v>
      </c>
      <c r="O13">
        <v>1065601898</v>
      </c>
      <c r="P13" t="s">
        <v>2521</v>
      </c>
      <c r="Q13" s="20" t="str">
        <f>+VLOOKUP(N13,A:B,2,0)</f>
        <v>VASQUEZ ROSSI DANIEL FELIPE</v>
      </c>
    </row>
    <row r="14" spans="1:17" hidden="1" x14ac:dyDescent="0.35">
      <c r="A14">
        <v>1143264534</v>
      </c>
      <c r="B14" t="s">
        <v>1063</v>
      </c>
      <c r="C14">
        <v>2</v>
      </c>
      <c r="D14" t="s">
        <v>2198</v>
      </c>
      <c r="E14" s="10">
        <v>44256</v>
      </c>
      <c r="F14" t="s">
        <v>34</v>
      </c>
      <c r="G14" t="e">
        <f>+VLOOKUP(A14,Listado!B:E,15,0)</f>
        <v>#REF!</v>
      </c>
      <c r="H14" s="96">
        <v>1571100</v>
      </c>
      <c r="I14">
        <v>1640</v>
      </c>
      <c r="J14" t="e">
        <f>+VLOOKUP(I14,Listado!D:E,2,0)</f>
        <v>#N/A</v>
      </c>
      <c r="K14" t="s">
        <v>2428</v>
      </c>
      <c r="L14" t="str">
        <f>+VLOOKUP(A14,[4]Trabajo!$A$1:$D$65536,2,0)</f>
        <v>CO0266-00</v>
      </c>
      <c r="M14" t="s">
        <v>2518</v>
      </c>
      <c r="N14">
        <f>+VLOOKUP(A14,[4]Trabajo!$A$1:$C$65536,3,0)</f>
        <v>1140903084</v>
      </c>
    </row>
    <row r="15" spans="1:17" hidden="1" x14ac:dyDescent="0.35">
      <c r="A15">
        <v>1048281270</v>
      </c>
      <c r="B15" t="s">
        <v>201</v>
      </c>
      <c r="C15">
        <v>2</v>
      </c>
      <c r="D15" t="s">
        <v>2198</v>
      </c>
      <c r="E15" s="10">
        <v>42248</v>
      </c>
      <c r="F15" t="s">
        <v>34</v>
      </c>
      <c r="G15" t="e">
        <f>+VLOOKUP(A15,Listado!B:E,15,0)</f>
        <v>#REF!</v>
      </c>
      <c r="H15" s="96">
        <v>1571100</v>
      </c>
      <c r="I15">
        <v>1640</v>
      </c>
      <c r="J15" t="e">
        <f>+VLOOKUP(I15,Listado!D:E,2,0)</f>
        <v>#N/A</v>
      </c>
      <c r="K15" t="s">
        <v>2246</v>
      </c>
      <c r="L15" t="str">
        <f>+VLOOKUP(A15,[4]Trabajo!$A$1:$D$65536,2,0)</f>
        <v>CO0045-00</v>
      </c>
      <c r="M15" t="s">
        <v>2518</v>
      </c>
      <c r="N15">
        <f>+VLOOKUP(A15,[4]Trabajo!$A$1:$C$65536,3,0)</f>
        <v>1140903084</v>
      </c>
    </row>
    <row r="16" spans="1:17" hidden="1" x14ac:dyDescent="0.35">
      <c r="A16">
        <v>1234092017</v>
      </c>
      <c r="B16" t="s">
        <v>2292</v>
      </c>
      <c r="C16">
        <v>2</v>
      </c>
      <c r="D16" t="s">
        <v>2198</v>
      </c>
      <c r="E16" s="10">
        <v>43545</v>
      </c>
      <c r="F16" t="s">
        <v>34</v>
      </c>
      <c r="G16" t="e">
        <f>+VLOOKUP(A16,Listado!B:E,15,0)</f>
        <v>#REF!</v>
      </c>
      <c r="H16" s="96">
        <v>1571100</v>
      </c>
      <c r="I16">
        <v>1640</v>
      </c>
      <c r="J16" t="e">
        <f>+VLOOKUP(I16,Listado!D:E,2,0)</f>
        <v>#N/A</v>
      </c>
      <c r="K16" t="s">
        <v>2293</v>
      </c>
      <c r="L16" t="str">
        <f>+VLOOKUP(A16,[4]Trabajo!$A$1:$D$65536,2,0)</f>
        <v>CO0104-00</v>
      </c>
      <c r="M16" t="s">
        <v>2518</v>
      </c>
      <c r="N16">
        <f>+VLOOKUP(A16,[4]Trabajo!$A$1:$C$65536,3,0)</f>
        <v>1140903084</v>
      </c>
    </row>
    <row r="17" spans="1:17" hidden="1" x14ac:dyDescent="0.35">
      <c r="A17">
        <v>1140903084</v>
      </c>
      <c r="B17" t="s">
        <v>1524</v>
      </c>
      <c r="C17">
        <v>1</v>
      </c>
      <c r="D17" t="s">
        <v>2198</v>
      </c>
      <c r="E17" s="10">
        <v>44676</v>
      </c>
      <c r="F17" t="s">
        <v>34</v>
      </c>
      <c r="G17" t="e">
        <f>+VLOOKUP(A17,Listado!B:E,15,0)</f>
        <v>#REF!</v>
      </c>
      <c r="H17" s="96">
        <v>2732000</v>
      </c>
      <c r="I17">
        <v>1640</v>
      </c>
      <c r="J17" t="e">
        <f>+VLOOKUP(I17,Listado!D:E,2,0)</f>
        <v>#N/A</v>
      </c>
      <c r="K17" t="s">
        <v>2448</v>
      </c>
      <c r="L17" t="str">
        <f>+VLOOKUP(A17,[4]Trabajo!$A$1:$D$65536,2,0)</f>
        <v>CO0311-00</v>
      </c>
      <c r="M17" t="s">
        <v>2519</v>
      </c>
      <c r="N17">
        <f>+VLOOKUP(A17,[4]Trabajo!$A$1:$C$65536,3,0)</f>
        <v>9694234</v>
      </c>
      <c r="O17">
        <v>1129508534</v>
      </c>
      <c r="P17">
        <v>1004279958</v>
      </c>
    </row>
    <row r="18" spans="1:17" hidden="1" x14ac:dyDescent="0.35">
      <c r="A18">
        <v>1129543076</v>
      </c>
      <c r="B18" t="s">
        <v>2193</v>
      </c>
      <c r="C18">
        <v>1</v>
      </c>
      <c r="D18" t="s">
        <v>2198</v>
      </c>
      <c r="E18" s="10">
        <v>45252</v>
      </c>
      <c r="F18" t="s">
        <v>34</v>
      </c>
      <c r="G18" t="e">
        <f>+VLOOKUP(A18,Listado!B:E,15,0)</f>
        <v>#N/A</v>
      </c>
      <c r="H18" s="96">
        <v>1300000</v>
      </c>
      <c r="I18">
        <v>1640</v>
      </c>
      <c r="J18" t="e">
        <f>+VLOOKUP(I18,Listado!D:E,2,0)</f>
        <v>#N/A</v>
      </c>
      <c r="K18" t="s">
        <v>2522</v>
      </c>
      <c r="L18" t="str">
        <f>+VLOOKUP(A18,[4]Trabajo!$A$1:$D$65536,2,0)</f>
        <v>CO0384-00</v>
      </c>
      <c r="M18" t="s">
        <v>2518</v>
      </c>
      <c r="N18">
        <f>+VLOOKUP(A18,[4]Trabajo!$A$1:$C$65536,3,0)</f>
        <v>1140903084</v>
      </c>
    </row>
    <row r="19" spans="1:17" hidden="1" x14ac:dyDescent="0.35">
      <c r="A19">
        <v>1004279958</v>
      </c>
      <c r="B19" t="s">
        <v>2426</v>
      </c>
      <c r="C19">
        <v>1</v>
      </c>
      <c r="D19" t="s">
        <v>2198</v>
      </c>
      <c r="E19" s="10">
        <v>44256</v>
      </c>
      <c r="F19" t="s">
        <v>34</v>
      </c>
      <c r="G19" t="e">
        <f>+VLOOKUP(A19,Listado!B:E,15,0)</f>
        <v>#REF!</v>
      </c>
      <c r="H19" s="96">
        <v>1571100</v>
      </c>
      <c r="I19">
        <v>1640</v>
      </c>
      <c r="J19" t="e">
        <f>+VLOOKUP(I19,Listado!D:E,2,0)</f>
        <v>#N/A</v>
      </c>
      <c r="K19" t="s">
        <v>2427</v>
      </c>
      <c r="L19" t="str">
        <f>+VLOOKUP(A19,[4]Trabajo!$A$1:$D$65536,2,0)</f>
        <v>CO0265-00</v>
      </c>
      <c r="M19" t="s">
        <v>2518</v>
      </c>
      <c r="N19">
        <f>+VLOOKUP(A19,[4]Trabajo!$A$1:$C$65536,3,0)</f>
        <v>1140903084</v>
      </c>
    </row>
    <row r="20" spans="1:17" hidden="1" x14ac:dyDescent="0.35">
      <c r="A20">
        <v>7602443</v>
      </c>
      <c r="B20" t="s">
        <v>2392</v>
      </c>
      <c r="C20">
        <v>1</v>
      </c>
      <c r="D20" t="s">
        <v>2198</v>
      </c>
      <c r="E20" s="10">
        <v>43360</v>
      </c>
      <c r="F20" t="s">
        <v>34</v>
      </c>
      <c r="G20" t="e">
        <f>+VLOOKUP(A20,Listado!B:E,15,0)</f>
        <v>#REF!</v>
      </c>
      <c r="H20" s="96">
        <v>1571100</v>
      </c>
      <c r="I20">
        <v>1640</v>
      </c>
      <c r="J20" t="e">
        <f>+VLOOKUP(I20,Listado!D:E,2,0)</f>
        <v>#N/A</v>
      </c>
      <c r="K20" t="s">
        <v>2393</v>
      </c>
      <c r="L20" t="str">
        <f>+VLOOKUP(A20,[4]Trabajo!$A$1:$D$65536,2,0)</f>
        <v>CO0214-00</v>
      </c>
      <c r="M20" t="s">
        <v>2518</v>
      </c>
      <c r="N20">
        <f>+VLOOKUP(A20,[4]Trabajo!$A$1:$C$65536,3,0)</f>
        <v>1140903084</v>
      </c>
    </row>
    <row r="21" spans="1:17" hidden="1" x14ac:dyDescent="0.35">
      <c r="A21">
        <v>1129542694</v>
      </c>
      <c r="B21" t="s">
        <v>2432</v>
      </c>
      <c r="C21">
        <v>1</v>
      </c>
      <c r="D21" t="s">
        <v>2198</v>
      </c>
      <c r="E21" s="10">
        <v>44348</v>
      </c>
      <c r="F21" t="s">
        <v>34</v>
      </c>
      <c r="G21" t="e">
        <f>+VLOOKUP(A21,Listado!B:E,15,0)</f>
        <v>#N/A</v>
      </c>
      <c r="H21" s="96">
        <v>1571100</v>
      </c>
      <c r="I21">
        <v>1640</v>
      </c>
      <c r="J21" t="e">
        <f>+VLOOKUP(I21,Listado!D:E,2,0)</f>
        <v>#N/A</v>
      </c>
      <c r="K21" t="s">
        <v>2433</v>
      </c>
      <c r="L21" t="str">
        <f>+VLOOKUP(A21,[4]Trabajo!$A$1:$D$65536,2,0)</f>
        <v>CO0272-00</v>
      </c>
      <c r="M21" t="s">
        <v>2518</v>
      </c>
      <c r="N21">
        <f>+VLOOKUP(A21,[4]Trabajo!$A$1:$C$65536,3,0)</f>
        <v>1140903084</v>
      </c>
    </row>
    <row r="22" spans="1:17" hidden="1" x14ac:dyDescent="0.35">
      <c r="A22">
        <v>1120740006</v>
      </c>
      <c r="B22" t="s">
        <v>1074</v>
      </c>
      <c r="C22">
        <v>1</v>
      </c>
      <c r="D22" t="s">
        <v>2198</v>
      </c>
      <c r="E22" s="10">
        <v>45099</v>
      </c>
      <c r="F22" t="s">
        <v>34</v>
      </c>
      <c r="G22" t="e">
        <f>+VLOOKUP(A22,Listado!B:E,15,0)</f>
        <v>#REF!</v>
      </c>
      <c r="H22" s="96">
        <v>3264200</v>
      </c>
      <c r="I22">
        <v>1618</v>
      </c>
      <c r="J22" t="e">
        <f>+VLOOKUP(I22,Listado!D:E,2,0)</f>
        <v>#N/A</v>
      </c>
      <c r="K22" t="s">
        <v>2474</v>
      </c>
      <c r="L22" t="str">
        <f>+VLOOKUP(A22,[4]Trabajo!$A$1:$D$65536,2,0)</f>
        <v>CO0362-00</v>
      </c>
      <c r="M22" t="s">
        <v>2518</v>
      </c>
      <c r="N22">
        <f>+VLOOKUP(A22,[4]Trabajo!$A$1:$C$65536,3,0)</f>
        <v>77178367</v>
      </c>
    </row>
    <row r="23" spans="1:17" hidden="1" x14ac:dyDescent="0.35">
      <c r="A23">
        <v>12693378</v>
      </c>
      <c r="B23" t="s">
        <v>2215</v>
      </c>
      <c r="C23">
        <v>3</v>
      </c>
      <c r="D23" t="s">
        <v>2198</v>
      </c>
      <c r="E23" s="10">
        <v>44991</v>
      </c>
      <c r="F23" t="s">
        <v>34</v>
      </c>
      <c r="G23" t="e">
        <f>+VLOOKUP(A23,Listado!B:E,15,0)</f>
        <v>#REF!</v>
      </c>
      <c r="H23" s="96">
        <v>2255600</v>
      </c>
      <c r="I23">
        <v>1618</v>
      </c>
      <c r="J23" t="e">
        <f>+VLOOKUP(I23,Listado!D:E,2,0)</f>
        <v>#N/A</v>
      </c>
      <c r="K23" t="s">
        <v>2216</v>
      </c>
      <c r="L23" t="str">
        <f>+VLOOKUP(A23,[4]Trabajo!$A$1:$D$65536,2,0)</f>
        <v>CO0017-00</v>
      </c>
      <c r="M23" t="s">
        <v>2518</v>
      </c>
      <c r="N23">
        <f>+VLOOKUP(A23,[4]Trabajo!$A$1:$C$65536,3,0)</f>
        <v>77178367</v>
      </c>
    </row>
    <row r="24" spans="1:17" hidden="1" x14ac:dyDescent="0.35">
      <c r="A24">
        <v>52719820</v>
      </c>
      <c r="B24" t="s">
        <v>419</v>
      </c>
      <c r="C24">
        <v>4</v>
      </c>
      <c r="D24" t="s">
        <v>2198</v>
      </c>
      <c r="E24" s="10">
        <v>44278</v>
      </c>
      <c r="F24" t="s">
        <v>34</v>
      </c>
      <c r="G24" t="e">
        <f>+VLOOKUP(A24,Listado!B:E,15,0)</f>
        <v>#REF!</v>
      </c>
      <c r="H24" s="96">
        <v>3916600</v>
      </c>
      <c r="I24">
        <v>1618</v>
      </c>
      <c r="J24" t="e">
        <f>+VLOOKUP(I24,Listado!D:E,2,0)</f>
        <v>#N/A</v>
      </c>
      <c r="K24" t="s">
        <v>2307</v>
      </c>
      <c r="L24" t="str">
        <f>+VLOOKUP(A24,[4]Trabajo!$A$1:$D$65536,2,0)</f>
        <v>CO0118-00</v>
      </c>
      <c r="M24" t="s">
        <v>2518</v>
      </c>
      <c r="N24">
        <f>+VLOOKUP(A24,[4]Trabajo!$A$1:$C$65536,3,0)</f>
        <v>77178367</v>
      </c>
    </row>
    <row r="25" spans="1:17" hidden="1" x14ac:dyDescent="0.35">
      <c r="A25">
        <v>72225413</v>
      </c>
      <c r="B25" t="s">
        <v>421</v>
      </c>
      <c r="C25">
        <v>1</v>
      </c>
      <c r="D25" t="s">
        <v>2198</v>
      </c>
      <c r="E25" s="10">
        <v>40760</v>
      </c>
      <c r="F25" t="s">
        <v>34</v>
      </c>
      <c r="G25" t="e">
        <f>+VLOOKUP(A25,Listado!B:E,15,0)</f>
        <v>#REF!</v>
      </c>
      <c r="H25" s="96">
        <v>11367400</v>
      </c>
      <c r="I25">
        <v>1618</v>
      </c>
      <c r="J25" t="e">
        <f>+VLOOKUP(I25,Listado!D:E,2,0)</f>
        <v>#N/A</v>
      </c>
      <c r="K25" t="s">
        <v>2308</v>
      </c>
      <c r="L25" t="str">
        <f>+VLOOKUP(A25,[4]Trabajo!$A$1:$D$65536,2,0)</f>
        <v>CO0119-00</v>
      </c>
      <c r="M25" t="s">
        <v>2519</v>
      </c>
      <c r="N25">
        <f>+VLOOKUP(A25,[4]Trabajo!$A$1:$C$65536,3,0)</f>
        <v>17342935</v>
      </c>
      <c r="O25">
        <v>77178367</v>
      </c>
      <c r="P25">
        <v>52719820</v>
      </c>
    </row>
    <row r="26" spans="1:17" hidden="1" x14ac:dyDescent="0.35">
      <c r="A26">
        <v>77178367</v>
      </c>
      <c r="B26" t="s">
        <v>574</v>
      </c>
      <c r="C26">
        <v>1</v>
      </c>
      <c r="D26" t="s">
        <v>2198</v>
      </c>
      <c r="E26" s="10">
        <v>40326</v>
      </c>
      <c r="F26" t="s">
        <v>34</v>
      </c>
      <c r="G26" t="e">
        <f>+VLOOKUP(A26,Listado!B:E,15,0)</f>
        <v>#REF!</v>
      </c>
      <c r="H26" s="96">
        <v>9946700</v>
      </c>
      <c r="I26">
        <v>1618</v>
      </c>
      <c r="J26" t="e">
        <f>+VLOOKUP(I26,Listado!D:E,2,0)</f>
        <v>#N/A</v>
      </c>
      <c r="K26" t="s">
        <v>2364</v>
      </c>
      <c r="L26" t="str">
        <f>+VLOOKUP(A26,[4]Trabajo!$A$1:$D$65536,2,0)</f>
        <v>CO0177-00</v>
      </c>
      <c r="M26" t="s">
        <v>2519</v>
      </c>
      <c r="N26">
        <f>+VLOOKUP(A26,[4]Trabajo!$A$1:$C$65536,3,0)</f>
        <v>17342935</v>
      </c>
      <c r="O26">
        <v>72225413</v>
      </c>
      <c r="P26">
        <v>84095707</v>
      </c>
    </row>
    <row r="27" spans="1:17" hidden="1" x14ac:dyDescent="0.35">
      <c r="A27">
        <v>84095827</v>
      </c>
      <c r="B27" t="s">
        <v>629</v>
      </c>
      <c r="C27">
        <v>3</v>
      </c>
      <c r="D27" t="s">
        <v>2198</v>
      </c>
      <c r="E27" s="10">
        <v>44095</v>
      </c>
      <c r="F27" t="s">
        <v>34</v>
      </c>
      <c r="G27" t="e">
        <f>+VLOOKUP(A27,Listado!B:E,15,0)</f>
        <v>#REF!</v>
      </c>
      <c r="H27" s="96">
        <v>2255600</v>
      </c>
      <c r="I27">
        <v>1618</v>
      </c>
      <c r="J27" t="e">
        <f>+VLOOKUP(I27,Listado!D:E,2,0)</f>
        <v>#N/A</v>
      </c>
      <c r="K27" t="s">
        <v>2377</v>
      </c>
      <c r="L27" t="str">
        <f>+VLOOKUP(A27,[4]Trabajo!$A$1:$D$65536,2,0)</f>
        <v>CO0201-00</v>
      </c>
      <c r="M27" t="s">
        <v>2518</v>
      </c>
      <c r="N27">
        <f>+VLOOKUP(A27,[4]Trabajo!$A$1:$C$65536,3,0)</f>
        <v>77178367</v>
      </c>
    </row>
    <row r="28" spans="1:17" hidden="1" x14ac:dyDescent="0.35">
      <c r="A28">
        <v>84095707</v>
      </c>
      <c r="B28" t="s">
        <v>2380</v>
      </c>
      <c r="C28">
        <v>3</v>
      </c>
      <c r="D28" t="s">
        <v>2198</v>
      </c>
      <c r="E28" s="10">
        <v>44264</v>
      </c>
      <c r="F28" t="s">
        <v>34</v>
      </c>
      <c r="G28" t="e">
        <f>+VLOOKUP(A28,Listado!B:E,15,0)</f>
        <v>#REF!</v>
      </c>
      <c r="H28" s="96">
        <v>3264200</v>
      </c>
      <c r="I28">
        <v>1618</v>
      </c>
      <c r="J28" t="e">
        <f>+VLOOKUP(I28,Listado!D:E,2,0)</f>
        <v>#N/A</v>
      </c>
      <c r="K28" t="s">
        <v>2381</v>
      </c>
      <c r="L28" t="str">
        <f>+VLOOKUP(A28,[4]Trabajo!$A$1:$D$65536,2,0)</f>
        <v>CO0203-00</v>
      </c>
      <c r="M28" t="s">
        <v>2518</v>
      </c>
      <c r="N28">
        <f>+VLOOKUP(A28,[4]Trabajo!$A$1:$C$65536,3,0)</f>
        <v>77178367</v>
      </c>
    </row>
    <row r="29" spans="1:17" hidden="1" x14ac:dyDescent="0.35">
      <c r="A29">
        <v>1064109219</v>
      </c>
      <c r="B29" t="s">
        <v>658</v>
      </c>
      <c r="C29">
        <v>6</v>
      </c>
      <c r="D29" t="s">
        <v>2198</v>
      </c>
      <c r="E29" s="10">
        <v>44523</v>
      </c>
      <c r="F29" t="s">
        <v>34</v>
      </c>
      <c r="G29" t="e">
        <f>+VLOOKUP(A29,Listado!B:E,15,0)</f>
        <v>#REF!</v>
      </c>
      <c r="H29" s="96">
        <v>2255600</v>
      </c>
      <c r="I29">
        <v>1618</v>
      </c>
      <c r="J29" t="e">
        <f>+VLOOKUP(I29,Listado!D:E,2,0)</f>
        <v>#N/A</v>
      </c>
      <c r="K29" t="s">
        <v>2389</v>
      </c>
      <c r="L29" t="str">
        <f>+VLOOKUP(A29,[4]Trabajo!$A$1:$D$65536,2,0)</f>
        <v>CO0212-00</v>
      </c>
      <c r="M29" t="s">
        <v>2518</v>
      </c>
      <c r="N29">
        <f>+VLOOKUP(A29,[4]Trabajo!$A$1:$C$65536,3,0)</f>
        <v>77178367</v>
      </c>
    </row>
    <row r="30" spans="1:17" hidden="1" x14ac:dyDescent="0.35">
      <c r="A30">
        <v>1065897739</v>
      </c>
      <c r="B30" t="s">
        <v>2344</v>
      </c>
      <c r="C30">
        <v>2</v>
      </c>
      <c r="D30" t="s">
        <v>2198</v>
      </c>
      <c r="E30" s="10">
        <v>43411</v>
      </c>
      <c r="F30" t="s">
        <v>34</v>
      </c>
      <c r="G30" t="e">
        <f>+VLOOKUP(A30,Listado!B:E,15,0)</f>
        <v>#REF!</v>
      </c>
      <c r="H30" s="96">
        <v>3709000</v>
      </c>
      <c r="I30">
        <v>1627</v>
      </c>
      <c r="J30" t="e">
        <f>+VLOOKUP(I30,Listado!D:E,2,0)</f>
        <v>#N/A</v>
      </c>
      <c r="K30" t="s">
        <v>2345</v>
      </c>
      <c r="L30" t="str">
        <f>+VLOOKUP(A30,[4]Trabajo!$A$1:$D$65536,2,0)</f>
        <v>CO0153-00</v>
      </c>
      <c r="M30" t="s">
        <v>2518</v>
      </c>
      <c r="N30">
        <f>+VLOOKUP(A30,[4]Trabajo!$A$1:$C$65536,3,0)</f>
        <v>1065601898</v>
      </c>
      <c r="Q30" s="20" t="str">
        <f>+VLOOKUP(N30,A:B,2,0)</f>
        <v>ANGARITA ROJAS JORGE LUIS</v>
      </c>
    </row>
    <row r="31" spans="1:17" hidden="1" x14ac:dyDescent="0.35">
      <c r="A31">
        <v>1079936495</v>
      </c>
      <c r="B31" t="s">
        <v>2272</v>
      </c>
      <c r="C31">
        <v>5</v>
      </c>
      <c r="D31" t="s">
        <v>2198</v>
      </c>
      <c r="E31" s="10">
        <v>44852</v>
      </c>
      <c r="F31" t="s">
        <v>34</v>
      </c>
      <c r="G31" t="e">
        <f>+VLOOKUP(A31,Listado!B:E,15,0)</f>
        <v>#REF!</v>
      </c>
      <c r="H31" s="96">
        <v>1854500</v>
      </c>
      <c r="I31">
        <v>167701</v>
      </c>
      <c r="J31" t="e">
        <f>+VLOOKUP(I31,Listado!D:E,2,0)</f>
        <v>#N/A</v>
      </c>
      <c r="K31" t="s">
        <v>2273</v>
      </c>
      <c r="L31" t="str">
        <f>+VLOOKUP(A31,[4]Trabajo!$A$1:$D$65536,2,0)</f>
        <v>CO0077-00</v>
      </c>
      <c r="M31" t="s">
        <v>2518</v>
      </c>
      <c r="N31">
        <f>+VLOOKUP(A31,[4]Trabajo!$A$1:$C$65536,3,0)</f>
        <v>43663592</v>
      </c>
    </row>
    <row r="32" spans="1:17" hidden="1" x14ac:dyDescent="0.35">
      <c r="A32">
        <v>1048206369</v>
      </c>
      <c r="B32" t="s">
        <v>473</v>
      </c>
      <c r="C32">
        <v>2</v>
      </c>
      <c r="D32" t="s">
        <v>2198</v>
      </c>
      <c r="E32" s="10">
        <v>40725</v>
      </c>
      <c r="F32" t="s">
        <v>34</v>
      </c>
      <c r="G32" t="e">
        <f>+VLOOKUP(A32,Listado!B:E,15,0)</f>
        <v>#REF!</v>
      </c>
      <c r="H32" s="96">
        <v>3756300</v>
      </c>
      <c r="I32">
        <v>167701</v>
      </c>
      <c r="J32" t="e">
        <f>+VLOOKUP(I32,Listado!D:E,2,0)</f>
        <v>#N/A</v>
      </c>
      <c r="K32" t="s">
        <v>2332</v>
      </c>
      <c r="L32" t="str">
        <f>+VLOOKUP(A32,[4]Trabajo!$A$1:$D$65536,2,0)</f>
        <v>CO0141-00</v>
      </c>
      <c r="M32" t="s">
        <v>2519</v>
      </c>
      <c r="N32">
        <f>+VLOOKUP(A32,[4]Trabajo!$A$1:$C$65536,3,0)</f>
        <v>9694234</v>
      </c>
      <c r="O32">
        <v>1129508534</v>
      </c>
      <c r="P32">
        <v>1121334652</v>
      </c>
    </row>
    <row r="33" spans="1:17" hidden="1" x14ac:dyDescent="0.35">
      <c r="A33">
        <v>1062805367</v>
      </c>
      <c r="B33" t="s">
        <v>475</v>
      </c>
      <c r="C33">
        <v>3</v>
      </c>
      <c r="D33" t="s">
        <v>2198</v>
      </c>
      <c r="E33" s="10">
        <v>44098</v>
      </c>
      <c r="F33" t="s">
        <v>34</v>
      </c>
      <c r="G33" t="e">
        <f>+VLOOKUP(A33,Listado!B:E,15,0)</f>
        <v>#REF!</v>
      </c>
      <c r="H33" s="96">
        <v>2255600</v>
      </c>
      <c r="I33">
        <v>167701</v>
      </c>
      <c r="J33" t="e">
        <f>+VLOOKUP(I33,Listado!D:E,2,0)</f>
        <v>#N/A</v>
      </c>
      <c r="K33" t="s">
        <v>2333</v>
      </c>
      <c r="L33" t="str">
        <f>+VLOOKUP(A33,[4]Trabajo!$A$1:$D$65536,2,0)</f>
        <v>CO0142-00</v>
      </c>
      <c r="M33" t="s">
        <v>2518</v>
      </c>
      <c r="N33">
        <f>+VLOOKUP(A33,[4]Trabajo!$A$1:$C$65536,3,0)</f>
        <v>1048206369</v>
      </c>
    </row>
    <row r="34" spans="1:17" hidden="1" x14ac:dyDescent="0.35">
      <c r="A34">
        <v>43663592</v>
      </c>
      <c r="B34" t="s">
        <v>1565</v>
      </c>
      <c r="C34">
        <v>1</v>
      </c>
      <c r="D34" t="s">
        <v>2198</v>
      </c>
      <c r="E34" s="10">
        <v>44319</v>
      </c>
      <c r="F34" t="s">
        <v>34</v>
      </c>
      <c r="G34" t="e">
        <f>+VLOOKUP(A34,Listado!B:E,15,0)</f>
        <v>#REF!</v>
      </c>
      <c r="H34" s="96">
        <v>2500000</v>
      </c>
      <c r="I34">
        <v>167701</v>
      </c>
      <c r="J34" t="e">
        <f>+VLOOKUP(I34,Listado!D:E,2,0)</f>
        <v>#N/A</v>
      </c>
      <c r="K34" t="s">
        <v>2431</v>
      </c>
      <c r="L34" t="str">
        <f>+VLOOKUP(A34,[4]Trabajo!$A$1:$D$65536,2,0)</f>
        <v>CO0271-00</v>
      </c>
      <c r="M34" t="s">
        <v>2519</v>
      </c>
      <c r="N34">
        <f>+VLOOKUP(A34,[4]Trabajo!$A$1:$C$65536,3,0)</f>
        <v>9694234</v>
      </c>
      <c r="O34">
        <v>1048206369</v>
      </c>
      <c r="P34">
        <v>1079936495</v>
      </c>
    </row>
    <row r="35" spans="1:17" hidden="1" x14ac:dyDescent="0.35">
      <c r="A35">
        <v>1067722468</v>
      </c>
      <c r="B35" t="s">
        <v>2378</v>
      </c>
      <c r="C35">
        <v>3</v>
      </c>
      <c r="D35" t="s">
        <v>2198</v>
      </c>
      <c r="E35" s="10">
        <v>44474</v>
      </c>
      <c r="F35" t="s">
        <v>34</v>
      </c>
      <c r="G35" t="e">
        <f>+VLOOKUP(A35,Listado!B:E,15,0)</f>
        <v>#REF!</v>
      </c>
      <c r="H35" s="96">
        <v>3460900</v>
      </c>
      <c r="I35">
        <v>167702</v>
      </c>
      <c r="J35" t="e">
        <f>+VLOOKUP(I35,Listado!D:E,2,0)</f>
        <v>#N/A</v>
      </c>
      <c r="K35" t="s">
        <v>2379</v>
      </c>
      <c r="L35" t="str">
        <f>+VLOOKUP(A35,[4]Trabajo!$A$1:$D$65536,2,0)</f>
        <v>CO0202-00</v>
      </c>
      <c r="M35" t="s">
        <v>2518</v>
      </c>
      <c r="N35">
        <f>+VLOOKUP(A35,[4]Trabajo!$A$1:$C$65536,3,0)</f>
        <v>1048206369</v>
      </c>
    </row>
    <row r="36" spans="1:17" hidden="1" x14ac:dyDescent="0.35">
      <c r="A36">
        <v>80743874</v>
      </c>
      <c r="B36" t="s">
        <v>1373</v>
      </c>
      <c r="C36">
        <v>1</v>
      </c>
      <c r="D36" t="s">
        <v>2198</v>
      </c>
      <c r="E36" s="10">
        <v>45246</v>
      </c>
      <c r="F36" t="s">
        <v>34</v>
      </c>
      <c r="G36" t="e">
        <f>+VLOOKUP(A36,Listado!B:E,15,0)</f>
        <v>#REF!</v>
      </c>
      <c r="H36" s="96">
        <v>2719600</v>
      </c>
      <c r="I36">
        <v>1674</v>
      </c>
      <c r="J36" t="e">
        <f>+VLOOKUP(I36,Listado!D:E,2,0)</f>
        <v>#N/A</v>
      </c>
      <c r="K36" t="s">
        <v>2491</v>
      </c>
      <c r="L36" t="str">
        <f>+VLOOKUP(A36,[4]Trabajo!$A$1:$D$65536,2,0)</f>
        <v>CO0387-00</v>
      </c>
      <c r="M36" t="s">
        <v>2518</v>
      </c>
      <c r="N36">
        <f>+VLOOKUP(A36,[4]Trabajo!$A$1:$C$65536,3,0)</f>
        <v>93479019</v>
      </c>
    </row>
    <row r="37" spans="1:17" hidden="1" x14ac:dyDescent="0.35">
      <c r="A37">
        <v>93479019</v>
      </c>
      <c r="B37" t="s">
        <v>2438</v>
      </c>
      <c r="C37">
        <v>1</v>
      </c>
      <c r="D37" t="s">
        <v>2198</v>
      </c>
      <c r="E37" s="10">
        <v>44522</v>
      </c>
      <c r="F37" t="s">
        <v>34</v>
      </c>
      <c r="G37" t="e">
        <f>+VLOOKUP(A37,Listado!B:E,15,0)</f>
        <v>#REF!</v>
      </c>
      <c r="H37" s="96">
        <v>3220000</v>
      </c>
      <c r="I37">
        <v>1674</v>
      </c>
      <c r="J37" t="e">
        <f>+VLOOKUP(I37,Listado!D:E,2,0)</f>
        <v>#N/A</v>
      </c>
      <c r="K37" t="s">
        <v>2439</v>
      </c>
      <c r="L37" t="str">
        <f>+VLOOKUP(A37,[4]Trabajo!$A$1:$D$65536,2,0)</f>
        <v>CO0288-00</v>
      </c>
      <c r="M37" t="s">
        <v>2519</v>
      </c>
      <c r="N37">
        <f>+VLOOKUP(A37,[4]Trabajo!$A$1:$C$65536,3,0)</f>
        <v>9694234</v>
      </c>
      <c r="O37">
        <v>1129508532</v>
      </c>
      <c r="P37">
        <v>80743874</v>
      </c>
    </row>
    <row r="38" spans="1:17" hidden="1" x14ac:dyDescent="0.35">
      <c r="A38">
        <v>9694234</v>
      </c>
      <c r="B38" t="s">
        <v>2242</v>
      </c>
      <c r="C38">
        <v>1</v>
      </c>
      <c r="D38" t="s">
        <v>2198</v>
      </c>
      <c r="E38" s="10">
        <v>39727</v>
      </c>
      <c r="F38" t="s">
        <v>34</v>
      </c>
      <c r="G38" t="e">
        <f>+VLOOKUP(A38,Listado!B:E,15,0)</f>
        <v>#REF!</v>
      </c>
      <c r="H38" s="96">
        <v>13426200</v>
      </c>
      <c r="I38">
        <v>167001</v>
      </c>
      <c r="J38" t="e">
        <f>+VLOOKUP(I38,Listado!D:E,2,0)</f>
        <v>#N/A</v>
      </c>
      <c r="K38" t="s">
        <v>2243</v>
      </c>
      <c r="L38" t="str">
        <f>+VLOOKUP(A38,[4]Trabajo!$A$1:$D$65536,2,0)</f>
        <v>CO0043-00</v>
      </c>
      <c r="M38" t="s">
        <v>2519</v>
      </c>
      <c r="N38">
        <f>+VLOOKUP(A38,[4]Trabajo!$A$1:$C$65536,3,0)</f>
        <v>17342935</v>
      </c>
      <c r="O38">
        <v>22734643</v>
      </c>
      <c r="P38">
        <v>1129508534</v>
      </c>
    </row>
    <row r="39" spans="1:17" hidden="1" x14ac:dyDescent="0.35">
      <c r="A39">
        <v>1129508534</v>
      </c>
      <c r="B39" t="s">
        <v>2336</v>
      </c>
      <c r="C39">
        <v>1</v>
      </c>
      <c r="D39" t="s">
        <v>2198</v>
      </c>
      <c r="E39" s="10">
        <v>41321</v>
      </c>
      <c r="F39" t="s">
        <v>34</v>
      </c>
      <c r="G39" t="e">
        <f>+VLOOKUP(A39,Listado!B:E,15,0)</f>
        <v>#N/A</v>
      </c>
      <c r="H39" s="96">
        <v>5000000</v>
      </c>
      <c r="I39">
        <v>167001</v>
      </c>
      <c r="J39" t="e">
        <f>+VLOOKUP(I39,Listado!D:E,2,0)</f>
        <v>#N/A</v>
      </c>
      <c r="K39" t="s">
        <v>2337</v>
      </c>
      <c r="L39" t="str">
        <f>+VLOOKUP(A39,[4]Trabajo!$A$1:$D$65536,2,0)</f>
        <v>CO0145-00</v>
      </c>
      <c r="M39" t="s">
        <v>2519</v>
      </c>
      <c r="N39">
        <f>+VLOOKUP(A39,[4]Trabajo!$A$1:$C$65536,3,0)</f>
        <v>9694234</v>
      </c>
      <c r="O39">
        <v>79655840</v>
      </c>
      <c r="P39">
        <v>1140842286</v>
      </c>
    </row>
    <row r="40" spans="1:17" hidden="1" x14ac:dyDescent="0.35">
      <c r="A40">
        <v>1140842286</v>
      </c>
      <c r="B40" t="s">
        <v>2466</v>
      </c>
      <c r="C40">
        <v>2</v>
      </c>
      <c r="D40" t="s">
        <v>2198</v>
      </c>
      <c r="E40" s="10">
        <v>44928</v>
      </c>
      <c r="F40" t="s">
        <v>34</v>
      </c>
      <c r="G40" t="e">
        <f>+VLOOKUP(A40,Listado!B:E,15,0)</f>
        <v>#REF!</v>
      </c>
      <c r="H40" s="96">
        <v>2600000</v>
      </c>
      <c r="I40">
        <v>167001</v>
      </c>
      <c r="J40" t="e">
        <f>+VLOOKUP(I40,Listado!D:E,2,0)</f>
        <v>#N/A</v>
      </c>
      <c r="K40" t="s">
        <v>2467</v>
      </c>
      <c r="L40" t="str">
        <f>+VLOOKUP(A40,[4]Trabajo!$A$1:$D$65536,2,0)</f>
        <v>CO0345-00</v>
      </c>
      <c r="M40" t="s">
        <v>2518</v>
      </c>
      <c r="N40">
        <f>+VLOOKUP(A40,[4]Trabajo!$A$1:$C$65536,3,0)</f>
        <v>1129508534</v>
      </c>
    </row>
    <row r="41" spans="1:17" hidden="1" x14ac:dyDescent="0.35">
      <c r="A41">
        <v>79655840</v>
      </c>
      <c r="B41" t="s">
        <v>2403</v>
      </c>
      <c r="C41">
        <v>2</v>
      </c>
      <c r="D41" t="s">
        <v>2198</v>
      </c>
      <c r="E41" s="10">
        <v>43837</v>
      </c>
      <c r="F41" t="s">
        <v>34</v>
      </c>
      <c r="G41" t="e">
        <f>+VLOOKUP(A41,Listado!B:E,15,0)</f>
        <v>#REF!</v>
      </c>
      <c r="H41" s="96">
        <v>4078200</v>
      </c>
      <c r="I41">
        <v>167601</v>
      </c>
      <c r="J41" t="e">
        <f>+VLOOKUP(I41,Listado!D:E,2,0)</f>
        <v>#N/A</v>
      </c>
      <c r="K41" t="s">
        <v>2404</v>
      </c>
      <c r="L41" t="str">
        <f>+VLOOKUP(A41,[4]Trabajo!$A$1:$D$65536,2,0)</f>
        <v>CO0226-00</v>
      </c>
      <c r="M41" t="s">
        <v>2519</v>
      </c>
      <c r="N41">
        <f>+VLOOKUP(A41,[4]Trabajo!$A$1:$C$65536,3,0)</f>
        <v>9694234</v>
      </c>
      <c r="O41">
        <v>1129508534</v>
      </c>
      <c r="P41">
        <v>1064112046</v>
      </c>
    </row>
    <row r="42" spans="1:17" hidden="1" x14ac:dyDescent="0.35">
      <c r="A42">
        <v>1028015642</v>
      </c>
      <c r="B42" t="s">
        <v>1117</v>
      </c>
      <c r="C42">
        <v>1</v>
      </c>
      <c r="D42" t="s">
        <v>2198</v>
      </c>
      <c r="E42" s="10">
        <v>45154</v>
      </c>
      <c r="F42" t="s">
        <v>34</v>
      </c>
      <c r="G42" t="e">
        <f>+VLOOKUP(A42,Listado!B:E,15,0)</f>
        <v>#REF!</v>
      </c>
      <c r="H42" s="96">
        <v>1854500</v>
      </c>
      <c r="I42">
        <v>167602</v>
      </c>
      <c r="J42" t="e">
        <f>+VLOOKUP(I42,Listado!D:E,2,0)</f>
        <v>#N/A</v>
      </c>
      <c r="K42" t="s">
        <v>2484</v>
      </c>
      <c r="L42" t="str">
        <f>+VLOOKUP(A42,[4]Trabajo!$A$1:$D$65536,2,0)</f>
        <v>CO0375-00</v>
      </c>
      <c r="M42" t="s">
        <v>2518</v>
      </c>
      <c r="N42">
        <v>1214746153</v>
      </c>
      <c r="Q42" t="s">
        <v>2523</v>
      </c>
    </row>
    <row r="43" spans="1:17" hidden="1" x14ac:dyDescent="0.35">
      <c r="A43">
        <v>1045708613</v>
      </c>
      <c r="B43" t="s">
        <v>1821</v>
      </c>
      <c r="C43">
        <v>1</v>
      </c>
      <c r="D43" t="s">
        <v>2198</v>
      </c>
      <c r="E43" s="10">
        <v>45307</v>
      </c>
      <c r="F43" t="s">
        <v>34</v>
      </c>
      <c r="G43" t="s">
        <v>2524</v>
      </c>
      <c r="H43" s="96">
        <v>2732000</v>
      </c>
      <c r="I43">
        <v>167602</v>
      </c>
      <c r="J43" t="e">
        <f>+VLOOKUP(I43,Listado!D:E,2,0)</f>
        <v>#N/A</v>
      </c>
      <c r="K43" t="s">
        <v>2496</v>
      </c>
      <c r="L43" t="s">
        <v>2525</v>
      </c>
      <c r="M43" t="s">
        <v>2518</v>
      </c>
      <c r="N43">
        <v>1214746153</v>
      </c>
      <c r="Q43" t="s">
        <v>2523</v>
      </c>
    </row>
    <row r="44" spans="1:17" hidden="1" x14ac:dyDescent="0.35">
      <c r="A44">
        <v>1064112046</v>
      </c>
      <c r="B44" t="s">
        <v>2237</v>
      </c>
      <c r="C44">
        <v>3</v>
      </c>
      <c r="D44" t="s">
        <v>2198</v>
      </c>
      <c r="E44" s="10">
        <v>44440</v>
      </c>
      <c r="F44" t="s">
        <v>34</v>
      </c>
      <c r="G44" t="e">
        <f>+VLOOKUP(A44,Listado!B:E,15,0)</f>
        <v>#N/A</v>
      </c>
      <c r="H44" s="96">
        <v>3473000</v>
      </c>
      <c r="I44">
        <v>167602</v>
      </c>
      <c r="J44" t="e">
        <f>+VLOOKUP(I44,Listado!D:E,2,0)</f>
        <v>#N/A</v>
      </c>
      <c r="K44" t="s">
        <v>2238</v>
      </c>
      <c r="L44" t="str">
        <f>+VLOOKUP(A44,[4]Trabajo!$A$1:$D$65536,2,0)</f>
        <v>CO0039-00</v>
      </c>
      <c r="M44" t="s">
        <v>2518</v>
      </c>
      <c r="N44">
        <v>1214746153</v>
      </c>
      <c r="Q44" t="s">
        <v>2523</v>
      </c>
    </row>
    <row r="45" spans="1:17" hidden="1" x14ac:dyDescent="0.35">
      <c r="A45">
        <v>72053887</v>
      </c>
      <c r="B45" t="s">
        <v>2257</v>
      </c>
      <c r="C45">
        <v>1</v>
      </c>
      <c r="D45" t="s">
        <v>2198</v>
      </c>
      <c r="E45" s="10">
        <v>40725</v>
      </c>
      <c r="F45" t="s">
        <v>34</v>
      </c>
      <c r="G45" t="e">
        <f>+VLOOKUP(A45,Listado!B:E,15,0)</f>
        <v>#REF!</v>
      </c>
      <c r="H45" s="96">
        <v>1749000</v>
      </c>
      <c r="I45">
        <v>167602</v>
      </c>
      <c r="J45" t="e">
        <f>+VLOOKUP(I45,Listado!D:E,2,0)</f>
        <v>#N/A</v>
      </c>
      <c r="K45" t="s">
        <v>2258</v>
      </c>
      <c r="L45" t="str">
        <f>+VLOOKUP(A45,[4]Trabajo!$A$1:$D$65536,2,0)</f>
        <v>CO0057-00</v>
      </c>
      <c r="M45" t="s">
        <v>2518</v>
      </c>
      <c r="N45">
        <f>+VLOOKUP(A45,[4]Trabajo!$A$1:$C$65536,3,0)</f>
        <v>79655840</v>
      </c>
      <c r="Q45" t="s">
        <v>2526</v>
      </c>
    </row>
    <row r="46" spans="1:17" hidden="1" x14ac:dyDescent="0.35">
      <c r="A46">
        <v>1004374364</v>
      </c>
      <c r="B46" t="s">
        <v>2264</v>
      </c>
      <c r="C46">
        <v>2</v>
      </c>
      <c r="D46" t="s">
        <v>2198</v>
      </c>
      <c r="E46" s="10">
        <v>43467</v>
      </c>
      <c r="F46" t="s">
        <v>34</v>
      </c>
      <c r="G46" t="e">
        <f>+VLOOKUP(A46,Listado!B:E,15,0)</f>
        <v>#REF!</v>
      </c>
      <c r="H46" s="96">
        <v>1720100</v>
      </c>
      <c r="I46">
        <v>167602</v>
      </c>
      <c r="J46" t="e">
        <f>+VLOOKUP(I46,Listado!D:E,2,0)</f>
        <v>#N/A</v>
      </c>
      <c r="K46" t="s">
        <v>2265</v>
      </c>
      <c r="L46" t="str">
        <f>+VLOOKUP(A46,[4]Trabajo!$A$1:$D$65536,2,0)</f>
        <v>CO0068-00</v>
      </c>
      <c r="M46" t="s">
        <v>2518</v>
      </c>
      <c r="N46">
        <f>+VLOOKUP(A46,[4]Trabajo!$A$1:$C$65536,3,0)</f>
        <v>1010143383</v>
      </c>
      <c r="Q46" t="s">
        <v>2527</v>
      </c>
    </row>
    <row r="47" spans="1:17" hidden="1" x14ac:dyDescent="0.35">
      <c r="A47">
        <v>15171827</v>
      </c>
      <c r="B47" t="s">
        <v>2346</v>
      </c>
      <c r="C47">
        <v>3</v>
      </c>
      <c r="D47" t="s">
        <v>2198</v>
      </c>
      <c r="E47" s="10">
        <v>44278</v>
      </c>
      <c r="F47" t="s">
        <v>34</v>
      </c>
      <c r="G47" t="e">
        <f>+VLOOKUP(A47,Listado!B:E,15,0)</f>
        <v>#N/A</v>
      </c>
      <c r="H47" s="96">
        <v>2255600</v>
      </c>
      <c r="I47">
        <v>167602</v>
      </c>
      <c r="J47" t="e">
        <f>+VLOOKUP(I47,Listado!D:E,2,0)</f>
        <v>#N/A</v>
      </c>
      <c r="K47" t="s">
        <v>2347</v>
      </c>
      <c r="L47" t="str">
        <f>+VLOOKUP(A47,[4]Trabajo!$A$1:$D$65536,2,0)</f>
        <v>CO0154-00</v>
      </c>
      <c r="M47" t="s">
        <v>2518</v>
      </c>
      <c r="N47">
        <f>+VLOOKUP(A47,[4]Trabajo!$A$1:$C$65536,3,0)</f>
        <v>79655840</v>
      </c>
      <c r="Q47" t="s">
        <v>2526</v>
      </c>
    </row>
    <row r="48" spans="1:17" hidden="1" x14ac:dyDescent="0.35">
      <c r="A48">
        <v>84031777</v>
      </c>
      <c r="B48" t="s">
        <v>560</v>
      </c>
      <c r="C48">
        <v>2</v>
      </c>
      <c r="D48" t="s">
        <v>2198</v>
      </c>
      <c r="E48" s="10">
        <v>44778</v>
      </c>
      <c r="F48" t="s">
        <v>34</v>
      </c>
      <c r="G48" t="e">
        <f>+VLOOKUP(A48,Listado!B:E,15,0)</f>
        <v>#REF!</v>
      </c>
      <c r="H48" s="96">
        <v>2255600</v>
      </c>
      <c r="I48">
        <v>167602</v>
      </c>
      <c r="J48" t="e">
        <f>+VLOOKUP(I48,Listado!D:E,2,0)</f>
        <v>#N/A</v>
      </c>
      <c r="K48" t="s">
        <v>2359</v>
      </c>
      <c r="L48" t="str">
        <f>+VLOOKUP(A48,[4]Trabajo!$A$1:$D$65536,2,0)</f>
        <v>CO0170-00</v>
      </c>
      <c r="M48" t="s">
        <v>2518</v>
      </c>
      <c r="N48">
        <f>+VLOOKUP(A48,[4]Trabajo!$A$1:$C$65536,3,0)</f>
        <v>79655840</v>
      </c>
      <c r="Q48" t="s">
        <v>2526</v>
      </c>
    </row>
    <row r="49" spans="1:17" hidden="1" x14ac:dyDescent="0.35">
      <c r="A49">
        <v>1065637640</v>
      </c>
      <c r="B49" t="s">
        <v>2454</v>
      </c>
      <c r="C49">
        <v>2</v>
      </c>
      <c r="D49" t="s">
        <v>2198</v>
      </c>
      <c r="E49" s="10">
        <v>44774</v>
      </c>
      <c r="F49" t="s">
        <v>34</v>
      </c>
      <c r="G49" t="e">
        <f>+VLOOKUP(A49,Listado!B:E,15,0)</f>
        <v>#N/A</v>
      </c>
      <c r="H49" s="96">
        <v>2255600</v>
      </c>
      <c r="I49">
        <v>167602</v>
      </c>
      <c r="J49" t="e">
        <f>+VLOOKUP(I49,Listado!D:E,2,0)</f>
        <v>#N/A</v>
      </c>
      <c r="K49" t="s">
        <v>2455</v>
      </c>
      <c r="L49" t="str">
        <f>+VLOOKUP(A49,[4]Trabajo!$A$1:$D$65536,2,0)</f>
        <v>CO0320-00</v>
      </c>
      <c r="M49" t="s">
        <v>2518</v>
      </c>
      <c r="N49">
        <f>+VLOOKUP(A49,[4]Trabajo!$A$1:$C$65536,3,0)</f>
        <v>79655840</v>
      </c>
      <c r="Q49" t="s">
        <v>2528</v>
      </c>
    </row>
    <row r="50" spans="1:17" hidden="1" x14ac:dyDescent="0.35">
      <c r="A50">
        <v>1214746153</v>
      </c>
      <c r="B50" t="s">
        <v>1719</v>
      </c>
      <c r="C50">
        <v>1</v>
      </c>
      <c r="D50" t="s">
        <v>2198</v>
      </c>
      <c r="E50" s="10">
        <v>44531</v>
      </c>
      <c r="F50" t="s">
        <v>34</v>
      </c>
      <c r="G50" t="e">
        <f>+VLOOKUP(A50,Listado!B:E,15,0)</f>
        <v>#REF!</v>
      </c>
      <c r="H50" s="96">
        <v>3278400</v>
      </c>
      <c r="I50">
        <v>167602</v>
      </c>
      <c r="J50" t="e">
        <f>+VLOOKUP(I50,Listado!D:E,2,0)</f>
        <v>#N/A</v>
      </c>
      <c r="K50" t="s">
        <v>2442</v>
      </c>
      <c r="L50" t="str">
        <f>+VLOOKUP(A50,[4]Trabajo!$A$1:$D$65536,2,0)</f>
        <v>CO0291-00</v>
      </c>
      <c r="M50" t="s">
        <v>2529</v>
      </c>
      <c r="N50">
        <f>+VLOOKUP(A50,[4]Trabajo!$A$1:$C$65536,3,0)</f>
        <v>79655840</v>
      </c>
      <c r="P50">
        <v>1064112046</v>
      </c>
      <c r="Q50" t="s">
        <v>2528</v>
      </c>
    </row>
    <row r="51" spans="1:17" hidden="1" x14ac:dyDescent="0.35">
      <c r="A51">
        <v>16274191</v>
      </c>
      <c r="B51" t="s">
        <v>2421</v>
      </c>
      <c r="C51">
        <v>1</v>
      </c>
      <c r="D51" t="s">
        <v>2198</v>
      </c>
      <c r="E51" s="10">
        <v>44166</v>
      </c>
      <c r="F51" t="s">
        <v>34</v>
      </c>
      <c r="G51" t="e">
        <f>+VLOOKUP(A51,Listado!B:E,15,0)</f>
        <v>#REF!</v>
      </c>
      <c r="H51" s="96">
        <v>3220000</v>
      </c>
      <c r="I51">
        <v>1675</v>
      </c>
      <c r="J51" t="e">
        <f>+VLOOKUP(I51,Listado!D:E,2,0)</f>
        <v>#N/A</v>
      </c>
      <c r="K51" t="s">
        <v>2422</v>
      </c>
      <c r="L51" t="str">
        <f>+VLOOKUP(A51,[4]Trabajo!$A$1:$D$65536,2,0)</f>
        <v>CO0255-00</v>
      </c>
      <c r="M51" t="s">
        <v>2519</v>
      </c>
      <c r="N51">
        <f>+VLOOKUP(A51,[4]Trabajo!$A$1:$C$65536,3,0)</f>
        <v>9694234</v>
      </c>
      <c r="O51">
        <v>1129508534</v>
      </c>
      <c r="P51" t="s">
        <v>2530</v>
      </c>
    </row>
    <row r="52" spans="1:17" hidden="1" x14ac:dyDescent="0.35">
      <c r="A52">
        <v>1119838815</v>
      </c>
      <c r="B52" t="s">
        <v>2200</v>
      </c>
      <c r="C52">
        <v>1</v>
      </c>
      <c r="D52" t="s">
        <v>2198</v>
      </c>
      <c r="E52" s="10">
        <v>42982</v>
      </c>
      <c r="F52" t="s">
        <v>34</v>
      </c>
      <c r="G52" t="e">
        <f>+VLOOKUP(A52,Listado!B:E,15,0)</f>
        <v>#REF!</v>
      </c>
      <c r="H52" s="96">
        <v>3035800</v>
      </c>
      <c r="I52">
        <v>1634</v>
      </c>
      <c r="J52" t="e">
        <f>+VLOOKUP(I52,Listado!D:E,2,0)</f>
        <v>#N/A</v>
      </c>
      <c r="K52" t="s">
        <v>2201</v>
      </c>
      <c r="L52" t="str">
        <f>+VLOOKUP(A52,[4]Trabajo!$A$1:$D$65536,2,0)</f>
        <v>CO0001-00</v>
      </c>
      <c r="M52" t="s">
        <v>2518</v>
      </c>
      <c r="N52">
        <f>+VLOOKUP(A52,[4]Trabajo!$A$1:$C$65536,3,0)</f>
        <v>10898718</v>
      </c>
    </row>
    <row r="53" spans="1:17" hidden="1" x14ac:dyDescent="0.35">
      <c r="A53">
        <v>80849983</v>
      </c>
      <c r="B53" t="s">
        <v>80</v>
      </c>
      <c r="C53">
        <v>1</v>
      </c>
      <c r="D53" t="s">
        <v>2198</v>
      </c>
      <c r="E53" s="10">
        <v>40345</v>
      </c>
      <c r="F53" t="s">
        <v>34</v>
      </c>
      <c r="G53" t="e">
        <f>+VLOOKUP(A53,Listado!B:E,15,0)</f>
        <v>#REF!</v>
      </c>
      <c r="H53" s="96">
        <v>8682300</v>
      </c>
      <c r="I53">
        <v>1634</v>
      </c>
      <c r="J53" t="e">
        <f>+VLOOKUP(I53,Listado!D:E,2,0)</f>
        <v>#N/A</v>
      </c>
      <c r="K53" t="s">
        <v>2204</v>
      </c>
      <c r="L53" t="str">
        <f>+VLOOKUP(A53,[4]Trabajo!$A$1:$D$65536,2,0)</f>
        <v>CO0005-00</v>
      </c>
      <c r="M53" t="s">
        <v>2519</v>
      </c>
      <c r="N53">
        <f>+VLOOKUP(A53,[4]Trabajo!$A$1:$C$65536,3,0)</f>
        <v>84038453</v>
      </c>
      <c r="O53">
        <v>88284830</v>
      </c>
      <c r="P53">
        <v>1064110851</v>
      </c>
    </row>
    <row r="54" spans="1:17" hidden="1" x14ac:dyDescent="0.35">
      <c r="A54">
        <v>1082864837</v>
      </c>
      <c r="B54" t="s">
        <v>2531</v>
      </c>
      <c r="C54">
        <v>3</v>
      </c>
      <c r="D54" t="s">
        <v>2198</v>
      </c>
      <c r="E54" s="10">
        <v>44490</v>
      </c>
      <c r="F54" t="s">
        <v>34</v>
      </c>
      <c r="G54" t="e">
        <f>+VLOOKUP(A54,Listado!B:E,15,0)</f>
        <v>#N/A</v>
      </c>
      <c r="H54" s="96">
        <v>2934200</v>
      </c>
      <c r="I54">
        <v>1634</v>
      </c>
      <c r="J54" t="e">
        <f>+VLOOKUP(I54,Listado!D:E,2,0)</f>
        <v>#N/A</v>
      </c>
      <c r="K54" t="s">
        <v>2532</v>
      </c>
      <c r="L54" t="str">
        <f>+VLOOKUP(A54,[4]Trabajo!$A$1:$D$65536,2,0)</f>
        <v>CO0009-00</v>
      </c>
      <c r="M54" t="s">
        <v>2520</v>
      </c>
      <c r="N54">
        <f>+VLOOKUP(A54,[4]Trabajo!$A$1:$C$65536,3,0)</f>
        <v>46384484</v>
      </c>
      <c r="O54">
        <v>1084729864</v>
      </c>
    </row>
    <row r="55" spans="1:17" hidden="1" x14ac:dyDescent="0.35">
      <c r="A55">
        <v>1118807428</v>
      </c>
      <c r="B55" t="s">
        <v>2206</v>
      </c>
      <c r="C55">
        <v>1</v>
      </c>
      <c r="D55" t="s">
        <v>2198</v>
      </c>
      <c r="E55" s="10">
        <v>41655</v>
      </c>
      <c r="F55" t="s">
        <v>34</v>
      </c>
      <c r="G55" t="e">
        <f>+VLOOKUP(A55,Listado!B:E,15,0)</f>
        <v>#REF!</v>
      </c>
      <c r="H55" s="96">
        <v>3234700</v>
      </c>
      <c r="I55">
        <v>1634</v>
      </c>
      <c r="J55" t="e">
        <f>+VLOOKUP(I55,Listado!D:E,2,0)</f>
        <v>#N/A</v>
      </c>
      <c r="K55" t="s">
        <v>2207</v>
      </c>
      <c r="L55" t="str">
        <f>+VLOOKUP(A55,[4]Trabajo!$A$1:$D$65536,2,0)</f>
        <v>CO0010-00</v>
      </c>
      <c r="M55" t="s">
        <v>2518</v>
      </c>
      <c r="N55">
        <f>+VLOOKUP(A55,[4]Trabajo!$A$1:$C$65536,3,0)</f>
        <v>1101684200</v>
      </c>
    </row>
    <row r="56" spans="1:17" hidden="1" x14ac:dyDescent="0.35">
      <c r="A56">
        <v>5164520</v>
      </c>
      <c r="B56" t="s">
        <v>109</v>
      </c>
      <c r="C56">
        <v>2</v>
      </c>
      <c r="D56" t="s">
        <v>2198</v>
      </c>
      <c r="E56" s="10">
        <v>41655</v>
      </c>
      <c r="F56" t="s">
        <v>34</v>
      </c>
      <c r="G56" t="e">
        <f>+VLOOKUP(A56,Listado!B:E,15,0)</f>
        <v>#REF!</v>
      </c>
      <c r="H56" s="96">
        <v>3234700</v>
      </c>
      <c r="I56">
        <v>1634</v>
      </c>
      <c r="J56" t="e">
        <f>+VLOOKUP(I56,Listado!D:E,2,0)</f>
        <v>#N/A</v>
      </c>
      <c r="K56" t="s">
        <v>2208</v>
      </c>
      <c r="L56" t="str">
        <f>+VLOOKUP(A56,[4]Trabajo!$A$1:$D$65536,2,0)</f>
        <v>CO0012-00</v>
      </c>
      <c r="M56" t="s">
        <v>2518</v>
      </c>
      <c r="N56">
        <f>+VLOOKUP(A56,[4]Trabajo!$A$1:$C$65536,3,0)</f>
        <v>1064110851</v>
      </c>
    </row>
    <row r="57" spans="1:17" hidden="1" x14ac:dyDescent="0.35">
      <c r="A57">
        <v>1064797134</v>
      </c>
      <c r="B57" t="s">
        <v>2209</v>
      </c>
      <c r="C57">
        <v>2</v>
      </c>
      <c r="D57" t="s">
        <v>2198</v>
      </c>
      <c r="E57" s="10">
        <v>43132</v>
      </c>
      <c r="F57" t="s">
        <v>34</v>
      </c>
      <c r="G57" t="e">
        <f>+VLOOKUP(A57,Listado!B:E,15,0)</f>
        <v>#REF!</v>
      </c>
      <c r="H57" s="96">
        <v>2619500</v>
      </c>
      <c r="I57">
        <v>1634</v>
      </c>
      <c r="J57" t="e">
        <f>+VLOOKUP(I57,Listado!D:E,2,0)</f>
        <v>#N/A</v>
      </c>
      <c r="K57" t="s">
        <v>2210</v>
      </c>
      <c r="L57" t="str">
        <f>+VLOOKUP(A57,[4]Trabajo!$A$1:$D$65536,2,0)</f>
        <v>CO0013-00</v>
      </c>
      <c r="M57" t="s">
        <v>2518</v>
      </c>
      <c r="N57">
        <f>+VLOOKUP(A57,[4]Trabajo!$A$1:$C$65536,3,0)</f>
        <v>1140820076</v>
      </c>
    </row>
    <row r="58" spans="1:17" hidden="1" x14ac:dyDescent="0.35">
      <c r="A58">
        <v>1003123508</v>
      </c>
      <c r="B58" t="s">
        <v>2533</v>
      </c>
      <c r="C58">
        <v>1</v>
      </c>
      <c r="D58" t="s">
        <v>2198</v>
      </c>
      <c r="E58" s="10">
        <v>45162</v>
      </c>
      <c r="F58">
        <v>20240223</v>
      </c>
      <c r="G58" t="e">
        <f>+VLOOKUP(A58,Listado!B:E,15,0)</f>
        <v>#REF!</v>
      </c>
      <c r="H58" s="96">
        <v>1300000</v>
      </c>
      <c r="I58">
        <v>1634</v>
      </c>
      <c r="J58" t="e">
        <f>+VLOOKUP(I58,Listado!D:E,2,0)</f>
        <v>#N/A</v>
      </c>
      <c r="K58" t="s">
        <v>2534</v>
      </c>
      <c r="L58" t="str">
        <f>+VLOOKUP(A58,[4]Trabajo!$A$1:$D$65536,2,0)</f>
        <v>CO0376-00</v>
      </c>
      <c r="M58" t="s">
        <v>2518</v>
      </c>
      <c r="N58">
        <f>+VLOOKUP(A58,[4]Trabajo!$A$1:$C$65536,3,0)</f>
        <v>10898718</v>
      </c>
    </row>
    <row r="59" spans="1:17" hidden="1" x14ac:dyDescent="0.35">
      <c r="A59">
        <v>1065607059</v>
      </c>
      <c r="B59" t="s">
        <v>2415</v>
      </c>
      <c r="C59">
        <v>2</v>
      </c>
      <c r="D59" t="s">
        <v>2198</v>
      </c>
      <c r="E59" s="10">
        <v>44136</v>
      </c>
      <c r="F59" t="s">
        <v>34</v>
      </c>
      <c r="G59" t="e">
        <f>+VLOOKUP(A59,Listado!B:E,15,0)</f>
        <v>#REF!</v>
      </c>
      <c r="H59" s="96">
        <v>2140800</v>
      </c>
      <c r="I59">
        <v>1634</v>
      </c>
      <c r="J59" t="e">
        <f>+VLOOKUP(I59,Listado!D:E,2,0)</f>
        <v>#N/A</v>
      </c>
      <c r="K59" t="s">
        <v>2416</v>
      </c>
      <c r="L59" t="str">
        <f>+VLOOKUP(A59,[4]Trabajo!$A$1:$D$65536,2,0)</f>
        <v>CO0252-00</v>
      </c>
      <c r="M59" t="s">
        <v>2518</v>
      </c>
      <c r="N59">
        <f>+VLOOKUP(A59,[4]Trabajo!$A$1:$C$65536,3,0)</f>
        <v>1140820076</v>
      </c>
    </row>
    <row r="60" spans="1:17" hidden="1" x14ac:dyDescent="0.35">
      <c r="A60">
        <v>88211486</v>
      </c>
      <c r="B60" t="s">
        <v>137</v>
      </c>
      <c r="C60">
        <v>1</v>
      </c>
      <c r="D60" t="s">
        <v>2198</v>
      </c>
      <c r="E60" s="10">
        <v>41671</v>
      </c>
      <c r="F60" t="s">
        <v>34</v>
      </c>
      <c r="G60" t="e">
        <f>+VLOOKUP(A60,Listado!B:E,15,0)</f>
        <v>#REF!</v>
      </c>
      <c r="H60" s="96">
        <v>3234700</v>
      </c>
      <c r="I60">
        <v>1634</v>
      </c>
      <c r="J60" t="e">
        <f>+VLOOKUP(I60,Listado!D:E,2,0)</f>
        <v>#N/A</v>
      </c>
      <c r="K60" t="s">
        <v>2217</v>
      </c>
      <c r="L60" t="str">
        <f>+VLOOKUP(A60,[4]Trabajo!$A$1:$D$65536,2,0)</f>
        <v>CO0019-00</v>
      </c>
      <c r="M60" t="s">
        <v>2518</v>
      </c>
      <c r="N60">
        <f>+VLOOKUP(A60,[4]Trabajo!$A$1:$C$65536,3,0)</f>
        <v>1140820076</v>
      </c>
    </row>
    <row r="61" spans="1:17" hidden="1" x14ac:dyDescent="0.35">
      <c r="A61">
        <v>1065608204</v>
      </c>
      <c r="B61" t="s">
        <v>724</v>
      </c>
      <c r="C61">
        <v>2</v>
      </c>
      <c r="D61" t="s">
        <v>2198</v>
      </c>
      <c r="E61" s="10">
        <v>43529</v>
      </c>
      <c r="F61" t="s">
        <v>34</v>
      </c>
      <c r="G61" t="e">
        <f>+VLOOKUP(A61,Listado!B:E,15,0)</f>
        <v>#REF!</v>
      </c>
      <c r="H61" s="96">
        <v>2619500</v>
      </c>
      <c r="I61">
        <v>1634</v>
      </c>
      <c r="J61" t="e">
        <f>+VLOOKUP(I61,Listado!D:E,2,0)</f>
        <v>#N/A</v>
      </c>
      <c r="K61" t="s">
        <v>2220</v>
      </c>
      <c r="L61" t="str">
        <f>+VLOOKUP(A61,[4]Trabajo!$A$1:$D$65536,2,0)</f>
        <v>CO0023-00</v>
      </c>
      <c r="M61" t="s">
        <v>2518</v>
      </c>
      <c r="N61">
        <f>+VLOOKUP(A61,[4]Trabajo!$A$1:$C$65536,3,0)</f>
        <v>84454934</v>
      </c>
    </row>
    <row r="62" spans="1:17" hidden="1" x14ac:dyDescent="0.35">
      <c r="A62">
        <v>1065584800</v>
      </c>
      <c r="B62" t="s">
        <v>153</v>
      </c>
      <c r="C62">
        <v>1</v>
      </c>
      <c r="D62" t="s">
        <v>2198</v>
      </c>
      <c r="E62" s="10">
        <v>41655</v>
      </c>
      <c r="F62" t="s">
        <v>34</v>
      </c>
      <c r="G62" t="e">
        <f>+VLOOKUP(A62,Listado!B:E,15,0)</f>
        <v>#REF!</v>
      </c>
      <c r="H62" s="96">
        <v>3234700</v>
      </c>
      <c r="I62">
        <v>1634</v>
      </c>
      <c r="J62" t="e">
        <f>+VLOOKUP(I62,Listado!D:E,2,0)</f>
        <v>#N/A</v>
      </c>
      <c r="K62" t="s">
        <v>2221</v>
      </c>
      <c r="L62" t="str">
        <f>+VLOOKUP(A62,[4]Trabajo!$A$1:$D$65536,2,0)</f>
        <v>CO0025-00</v>
      </c>
      <c r="M62" t="s">
        <v>2518</v>
      </c>
      <c r="N62">
        <f>+VLOOKUP(A62,[4]Trabajo!$A$1:$C$65536,3,0)</f>
        <v>10898718</v>
      </c>
    </row>
    <row r="63" spans="1:17" hidden="1" x14ac:dyDescent="0.35">
      <c r="A63">
        <v>7604762</v>
      </c>
      <c r="B63" t="s">
        <v>2223</v>
      </c>
      <c r="C63">
        <v>1</v>
      </c>
      <c r="D63" t="s">
        <v>2198</v>
      </c>
      <c r="E63" s="10">
        <v>41671</v>
      </c>
      <c r="F63" t="s">
        <v>34</v>
      </c>
      <c r="G63" t="e">
        <f>+VLOOKUP(A63,Listado!B:E,15,0)</f>
        <v>#REF!</v>
      </c>
      <c r="H63" s="96">
        <v>3234700</v>
      </c>
      <c r="I63">
        <v>1634</v>
      </c>
      <c r="J63" t="e">
        <f>+VLOOKUP(I63,Listado!D:E,2,0)</f>
        <v>#N/A</v>
      </c>
      <c r="K63" t="s">
        <v>2224</v>
      </c>
      <c r="L63" t="str">
        <f>+VLOOKUP(A63,[4]Trabajo!$A$1:$D$65536,2,0)</f>
        <v>CO0027-00</v>
      </c>
      <c r="M63" t="s">
        <v>2518</v>
      </c>
      <c r="N63">
        <f>+VLOOKUP(A63,[4]Trabajo!$A$1:$C$65536,3,0)</f>
        <v>1064110851</v>
      </c>
    </row>
    <row r="64" spans="1:17" hidden="1" x14ac:dyDescent="0.35">
      <c r="A64">
        <v>1192796568</v>
      </c>
      <c r="B64" t="s">
        <v>2482</v>
      </c>
      <c r="C64">
        <v>1</v>
      </c>
      <c r="D64" t="s">
        <v>2198</v>
      </c>
      <c r="E64" s="10">
        <v>45139</v>
      </c>
      <c r="F64" t="s">
        <v>34</v>
      </c>
      <c r="G64" t="e">
        <f>+VLOOKUP(A64,Listado!B:E,15,0)</f>
        <v>#N/A</v>
      </c>
      <c r="H64" s="96">
        <v>3278400</v>
      </c>
      <c r="I64">
        <v>1634</v>
      </c>
      <c r="J64" t="e">
        <f>+VLOOKUP(I64,Listado!D:E,2,0)</f>
        <v>#N/A</v>
      </c>
      <c r="K64" t="s">
        <v>2483</v>
      </c>
      <c r="L64" t="str">
        <f>+VLOOKUP(A64,[4]Trabajo!$A$1:$D$65536,2,0)</f>
        <v>CO0374-00</v>
      </c>
      <c r="M64" t="s">
        <v>2520</v>
      </c>
      <c r="N64">
        <f>+VLOOKUP(A64,[4]Trabajo!$A$1:$C$65536,3,0)</f>
        <v>88284830</v>
      </c>
      <c r="O64">
        <v>1143470054</v>
      </c>
    </row>
    <row r="65" spans="1:16" hidden="1" x14ac:dyDescent="0.35">
      <c r="A65">
        <v>1065811707</v>
      </c>
      <c r="B65" t="s">
        <v>2231</v>
      </c>
      <c r="C65">
        <v>2</v>
      </c>
      <c r="D65" t="s">
        <v>2198</v>
      </c>
      <c r="E65" s="10">
        <v>43620</v>
      </c>
      <c r="F65" t="s">
        <v>34</v>
      </c>
      <c r="G65" t="e">
        <f>+VLOOKUP(A65,Listado!B:E,15,0)</f>
        <v>#REF!</v>
      </c>
      <c r="H65" s="96">
        <v>2619500</v>
      </c>
      <c r="I65">
        <v>1634</v>
      </c>
      <c r="J65" t="e">
        <f>+VLOOKUP(I65,Listado!D:E,2,0)</f>
        <v>#N/A</v>
      </c>
      <c r="K65" t="s">
        <v>2232</v>
      </c>
      <c r="L65" t="str">
        <f>+VLOOKUP(A65,[4]Trabajo!$A$1:$D$65536,2,0)</f>
        <v>CO0036-00</v>
      </c>
      <c r="M65" t="s">
        <v>2518</v>
      </c>
      <c r="N65">
        <f>+VLOOKUP(A65,[4]Trabajo!$A$1:$C$65536,3,0)</f>
        <v>1140820076</v>
      </c>
    </row>
    <row r="66" spans="1:16" hidden="1" x14ac:dyDescent="0.35">
      <c r="A66">
        <v>1065583005</v>
      </c>
      <c r="B66" t="s">
        <v>2233</v>
      </c>
      <c r="C66">
        <v>2</v>
      </c>
      <c r="D66" t="s">
        <v>2198</v>
      </c>
      <c r="E66" s="10">
        <v>43724</v>
      </c>
      <c r="F66" t="s">
        <v>34</v>
      </c>
      <c r="G66" t="e">
        <f>+VLOOKUP(A66,Listado!B:E,15,0)</f>
        <v>#REF!</v>
      </c>
      <c r="H66" s="96">
        <v>2619500</v>
      </c>
      <c r="I66">
        <v>1634</v>
      </c>
      <c r="J66" t="e">
        <f>+VLOOKUP(I66,Listado!D:E,2,0)</f>
        <v>#N/A</v>
      </c>
      <c r="K66" t="s">
        <v>2234</v>
      </c>
      <c r="L66" t="str">
        <f>+VLOOKUP(A66,[4]Trabajo!$A$1:$D$65536,2,0)</f>
        <v>CO0037-00</v>
      </c>
      <c r="M66" t="s">
        <v>2518</v>
      </c>
      <c r="N66">
        <f>+VLOOKUP(A66,[4]Trabajo!$A$1:$C$65536,3,0)</f>
        <v>1064110851</v>
      </c>
    </row>
    <row r="67" spans="1:16" hidden="1" x14ac:dyDescent="0.35">
      <c r="A67">
        <v>1065565202</v>
      </c>
      <c r="B67" t="s">
        <v>2405</v>
      </c>
      <c r="C67">
        <v>1</v>
      </c>
      <c r="D67" t="s">
        <v>2198</v>
      </c>
      <c r="E67" s="10">
        <v>43862</v>
      </c>
      <c r="F67" t="s">
        <v>34</v>
      </c>
      <c r="G67" t="e">
        <f>+VLOOKUP(A67,Listado!B:E,15,0)</f>
        <v>#REF!</v>
      </c>
      <c r="H67" s="96">
        <v>2140800</v>
      </c>
      <c r="I67">
        <v>1634</v>
      </c>
      <c r="J67" t="e">
        <f>+VLOOKUP(I67,Listado!D:E,2,0)</f>
        <v>#N/A</v>
      </c>
      <c r="K67" t="s">
        <v>2406</v>
      </c>
      <c r="L67" t="str">
        <f>+VLOOKUP(A67,[4]Trabajo!$A$1:$D$65536,2,0)</f>
        <v>CO0234-00</v>
      </c>
      <c r="M67" t="s">
        <v>2518</v>
      </c>
      <c r="N67">
        <f>+VLOOKUP(A67,[4]Trabajo!$A$1:$C$65536,3,0)</f>
        <v>9694234</v>
      </c>
    </row>
    <row r="68" spans="1:16" hidden="1" x14ac:dyDescent="0.35">
      <c r="A68">
        <v>77163270</v>
      </c>
      <c r="B68" t="s">
        <v>2235</v>
      </c>
      <c r="C68">
        <v>1</v>
      </c>
      <c r="D68" t="s">
        <v>2198</v>
      </c>
      <c r="E68" s="10">
        <v>41671</v>
      </c>
      <c r="F68" t="s">
        <v>34</v>
      </c>
      <c r="G68" t="e">
        <f>+VLOOKUP(A68,Listado!B:E,15,0)</f>
        <v>#REF!</v>
      </c>
      <c r="H68" s="96">
        <v>3234700</v>
      </c>
      <c r="I68">
        <v>1634</v>
      </c>
      <c r="J68" t="e">
        <f>+VLOOKUP(I68,Listado!D:E,2,0)</f>
        <v>#N/A</v>
      </c>
      <c r="K68" t="s">
        <v>2236</v>
      </c>
      <c r="L68" t="str">
        <f>+VLOOKUP(A68,[4]Trabajo!$A$1:$D$65536,2,0)</f>
        <v>CO0038-00</v>
      </c>
      <c r="M68" t="s">
        <v>2518</v>
      </c>
      <c r="N68">
        <f>+VLOOKUP(A68,[4]Trabajo!$A$1:$C$65536,3,0)</f>
        <v>84454934</v>
      </c>
    </row>
    <row r="69" spans="1:16" hidden="1" x14ac:dyDescent="0.35">
      <c r="A69">
        <v>1064118593</v>
      </c>
      <c r="B69" t="s">
        <v>2417</v>
      </c>
      <c r="C69">
        <v>2</v>
      </c>
      <c r="D69" t="s">
        <v>2198</v>
      </c>
      <c r="E69" s="10">
        <v>44136</v>
      </c>
      <c r="F69" t="s">
        <v>34</v>
      </c>
      <c r="G69" t="e">
        <f>+VLOOKUP(A69,Listado!B:E,15,0)</f>
        <v>#REF!</v>
      </c>
      <c r="H69" s="96">
        <v>2619500</v>
      </c>
      <c r="I69">
        <v>1634</v>
      </c>
      <c r="J69" t="e">
        <f>+VLOOKUP(I69,Listado!D:E,2,0)</f>
        <v>#N/A</v>
      </c>
      <c r="K69" t="s">
        <v>2418</v>
      </c>
      <c r="L69" t="str">
        <f>+VLOOKUP(A69,[4]Trabajo!$A$1:$D$65536,2,0)</f>
        <v>CO0253-00</v>
      </c>
      <c r="M69" t="s">
        <v>2518</v>
      </c>
      <c r="N69">
        <f>+VLOOKUP(A69,[4]Trabajo!$A$1:$C$65536,3,0)</f>
        <v>1064110851</v>
      </c>
    </row>
    <row r="70" spans="1:16" hidden="1" x14ac:dyDescent="0.35">
      <c r="A70">
        <v>1065571674</v>
      </c>
      <c r="B70" t="s">
        <v>2239</v>
      </c>
      <c r="C70">
        <v>1</v>
      </c>
      <c r="D70" t="s">
        <v>2198</v>
      </c>
      <c r="E70" s="10">
        <v>41671</v>
      </c>
      <c r="F70" t="s">
        <v>34</v>
      </c>
      <c r="G70" t="e">
        <f>+VLOOKUP(A70,Listado!B:E,15,0)</f>
        <v>#REF!</v>
      </c>
      <c r="H70" s="96">
        <v>3234700</v>
      </c>
      <c r="I70">
        <v>1634</v>
      </c>
      <c r="J70" t="e">
        <f>+VLOOKUP(I70,Listado!D:E,2,0)</f>
        <v>#N/A</v>
      </c>
      <c r="K70" t="s">
        <v>2240</v>
      </c>
      <c r="L70" t="str">
        <f>+VLOOKUP(A70,[4]Trabajo!$A$1:$D$65536,2,0)</f>
        <v>CO0041-00</v>
      </c>
      <c r="M70" t="s">
        <v>2518</v>
      </c>
      <c r="N70">
        <f>+VLOOKUP(A70,[4]Trabajo!$A$1:$C$65536,3,0)</f>
        <v>84454934</v>
      </c>
    </row>
    <row r="71" spans="1:16" hidden="1" x14ac:dyDescent="0.35">
      <c r="A71">
        <v>1066001004</v>
      </c>
      <c r="B71" t="s">
        <v>2192</v>
      </c>
      <c r="C71">
        <v>1</v>
      </c>
      <c r="D71" t="s">
        <v>2198</v>
      </c>
      <c r="E71" s="10">
        <v>45261</v>
      </c>
      <c r="F71">
        <v>20240530</v>
      </c>
      <c r="G71" t="e">
        <f>+VLOOKUP(A71,Listado!B:E,15,0)</f>
        <v>#N/A</v>
      </c>
      <c r="H71" s="96">
        <v>1300000</v>
      </c>
      <c r="I71">
        <v>1634</v>
      </c>
      <c r="J71" t="e">
        <f>+VLOOKUP(I71,Listado!D:E,2,0)</f>
        <v>#N/A</v>
      </c>
      <c r="K71" t="s">
        <v>2535</v>
      </c>
      <c r="L71" t="str">
        <f>+VLOOKUP(A71,[4]Trabajo!$A$1:$D$65536,2,0)</f>
        <v>CO0391-00</v>
      </c>
      <c r="M71" t="s">
        <v>2518</v>
      </c>
      <c r="N71">
        <f>+VLOOKUP(A71,[4]Trabajo!$A$1:$C$65536,3,0)</f>
        <v>1064110851</v>
      </c>
    </row>
    <row r="72" spans="1:16" hidden="1" x14ac:dyDescent="0.35">
      <c r="A72">
        <v>1064109238</v>
      </c>
      <c r="B72" t="s">
        <v>192</v>
      </c>
      <c r="C72">
        <v>1</v>
      </c>
      <c r="D72" t="s">
        <v>2198</v>
      </c>
      <c r="E72" s="10">
        <v>40756</v>
      </c>
      <c r="F72" t="s">
        <v>34</v>
      </c>
      <c r="G72" t="e">
        <f>+VLOOKUP(A72,Listado!B:E,15,0)</f>
        <v>#REF!</v>
      </c>
      <c r="H72" s="96">
        <v>2619500</v>
      </c>
      <c r="I72">
        <v>1634</v>
      </c>
      <c r="J72" t="e">
        <f>+VLOOKUP(I72,Listado!D:E,2,0)</f>
        <v>#N/A</v>
      </c>
      <c r="K72" t="s">
        <v>2241</v>
      </c>
      <c r="L72" t="str">
        <f>+VLOOKUP(A72,[4]Trabajo!$A$1:$D$65536,2,0)</f>
        <v>CO0042-00</v>
      </c>
      <c r="M72" t="s">
        <v>2518</v>
      </c>
      <c r="N72">
        <f>+VLOOKUP(A72,[4]Trabajo!$A$1:$C$65536,3,0)</f>
        <v>1140820076</v>
      </c>
    </row>
    <row r="73" spans="1:16" x14ac:dyDescent="0.35">
      <c r="A73">
        <v>1010143383</v>
      </c>
      <c r="B73" t="s">
        <v>1255</v>
      </c>
      <c r="C73">
        <v>2</v>
      </c>
      <c r="D73" t="s">
        <v>2198</v>
      </c>
      <c r="E73" s="10">
        <v>45078</v>
      </c>
      <c r="F73" t="s">
        <v>34</v>
      </c>
      <c r="G73" t="e">
        <f>+VLOOKUP(A73,Listado!B:E,15,0)</f>
        <v>#REF!</v>
      </c>
      <c r="H73" s="96">
        <v>2225000</v>
      </c>
      <c r="I73">
        <v>1634</v>
      </c>
      <c r="J73" t="e">
        <f>+VLOOKUP(I73,Listado!D:E,2,0)</f>
        <v>#N/A</v>
      </c>
      <c r="K73" t="s">
        <v>2444</v>
      </c>
      <c r="L73" t="str">
        <f>+VLOOKUP(A73,[4]Trabajo!$A$1:$D$65536,2,0)</f>
        <v>CO0295-00</v>
      </c>
      <c r="M73" t="s">
        <v>2529</v>
      </c>
      <c r="N73">
        <f>+VLOOKUP(A73,[4]Trabajo!$A$1:$C$65536,3,0)</f>
        <v>9694234</v>
      </c>
      <c r="P73">
        <v>72053455</v>
      </c>
    </row>
    <row r="74" spans="1:16" hidden="1" x14ac:dyDescent="0.35">
      <c r="A74">
        <v>73549174</v>
      </c>
      <c r="B74" t="s">
        <v>2249</v>
      </c>
      <c r="C74">
        <v>1</v>
      </c>
      <c r="D74" t="s">
        <v>2198</v>
      </c>
      <c r="E74" s="10">
        <v>41671</v>
      </c>
      <c r="F74" t="s">
        <v>34</v>
      </c>
      <c r="G74" t="e">
        <f>+VLOOKUP(A74,Listado!B:E,15,0)</f>
        <v>#REF!</v>
      </c>
      <c r="H74" s="96">
        <v>3035800</v>
      </c>
      <c r="I74">
        <v>1634</v>
      </c>
      <c r="J74" t="e">
        <f>+VLOOKUP(I74,Listado!D:E,2,0)</f>
        <v>#N/A</v>
      </c>
      <c r="K74" t="s">
        <v>2250</v>
      </c>
      <c r="L74" t="str">
        <f>+VLOOKUP(A74,[4]Trabajo!$A$1:$D$65536,2,0)</f>
        <v>CO0047-00</v>
      </c>
      <c r="M74" t="s">
        <v>2518</v>
      </c>
      <c r="N74">
        <f>+VLOOKUP(A74,[4]Trabajo!$A$1:$C$65536,3,0)</f>
        <v>1065614635</v>
      </c>
    </row>
    <row r="75" spans="1:16" x14ac:dyDescent="0.35">
      <c r="A75">
        <v>12523280</v>
      </c>
      <c r="B75" s="20" t="s">
        <v>210</v>
      </c>
      <c r="C75">
        <v>1</v>
      </c>
      <c r="D75" t="s">
        <v>2198</v>
      </c>
      <c r="E75" s="10">
        <v>39146</v>
      </c>
      <c r="F75" t="s">
        <v>34</v>
      </c>
      <c r="G75" t="e">
        <f>+VLOOKUP(A75,Listado!B:E,15,0)</f>
        <v>#REF!</v>
      </c>
      <c r="H75" s="96">
        <v>6831100</v>
      </c>
      <c r="I75">
        <v>1634</v>
      </c>
      <c r="J75" t="e">
        <f>+VLOOKUP(I75,Listado!D:E,2,0)</f>
        <v>#N/A</v>
      </c>
      <c r="K75" t="s">
        <v>2251</v>
      </c>
      <c r="L75" t="str">
        <f>+VLOOKUP(A75,[4]Trabajo!$A$1:$D$65536,2,0)</f>
        <v>CO0048-00</v>
      </c>
      <c r="M75" t="s">
        <v>2519</v>
      </c>
      <c r="N75">
        <f>+VLOOKUP(A75,[4]Trabajo!$A$1:$C$65536,3,0)</f>
        <v>80849983</v>
      </c>
      <c r="O75">
        <v>1065614635</v>
      </c>
      <c r="P75">
        <v>1065833171</v>
      </c>
    </row>
    <row r="76" spans="1:16" hidden="1" x14ac:dyDescent="0.35">
      <c r="A76">
        <v>1064112298</v>
      </c>
      <c r="B76" t="s">
        <v>2419</v>
      </c>
      <c r="C76">
        <v>2</v>
      </c>
      <c r="D76" t="s">
        <v>2198</v>
      </c>
      <c r="E76" s="10">
        <v>44136</v>
      </c>
      <c r="F76" t="s">
        <v>34</v>
      </c>
      <c r="G76" t="e">
        <f>+VLOOKUP(A76,Listado!B:E,15,0)</f>
        <v>#REF!</v>
      </c>
      <c r="H76" s="96">
        <v>2140800</v>
      </c>
      <c r="I76">
        <v>1634</v>
      </c>
      <c r="J76" t="e">
        <f>+VLOOKUP(I76,Listado!D:E,2,0)</f>
        <v>#N/A</v>
      </c>
      <c r="K76" t="s">
        <v>2420</v>
      </c>
      <c r="L76" t="str">
        <f>+VLOOKUP(A76,[4]Trabajo!$A$1:$D$65536,2,0)</f>
        <v>CO0254-00</v>
      </c>
      <c r="M76" t="s">
        <v>2518</v>
      </c>
      <c r="N76">
        <f>+VLOOKUP(A76,[4]Trabajo!$A$1:$C$65536,3,0)</f>
        <v>1101684200</v>
      </c>
    </row>
    <row r="77" spans="1:16" hidden="1" x14ac:dyDescent="0.35">
      <c r="A77">
        <v>19600860</v>
      </c>
      <c r="B77" t="s">
        <v>215</v>
      </c>
      <c r="C77">
        <v>1</v>
      </c>
      <c r="D77" t="s">
        <v>2198</v>
      </c>
      <c r="E77" s="10">
        <v>41671</v>
      </c>
      <c r="F77" t="s">
        <v>34</v>
      </c>
      <c r="G77" t="e">
        <f>+VLOOKUP(A77,Listado!B:E,15,0)</f>
        <v>#REF!</v>
      </c>
      <c r="H77" s="96">
        <v>3035800</v>
      </c>
      <c r="I77">
        <v>1634</v>
      </c>
      <c r="J77" t="e">
        <f>+VLOOKUP(I77,Listado!D:E,2,0)</f>
        <v>#N/A</v>
      </c>
      <c r="K77" t="s">
        <v>2252</v>
      </c>
      <c r="L77" t="str">
        <f>+VLOOKUP(A77,[4]Trabajo!$A$1:$D$65536,2,0)</f>
        <v>CO0050-00</v>
      </c>
      <c r="M77" t="s">
        <v>2518</v>
      </c>
      <c r="N77">
        <f>+VLOOKUP(A77,[4]Trabajo!$A$1:$C$65536,3,0)</f>
        <v>1065614635</v>
      </c>
    </row>
    <row r="78" spans="1:16" hidden="1" x14ac:dyDescent="0.35">
      <c r="A78">
        <v>15186483</v>
      </c>
      <c r="B78" t="s">
        <v>217</v>
      </c>
      <c r="C78">
        <v>1</v>
      </c>
      <c r="D78" t="s">
        <v>2198</v>
      </c>
      <c r="E78" s="10">
        <v>42728</v>
      </c>
      <c r="F78" t="s">
        <v>34</v>
      </c>
      <c r="G78" t="e">
        <f>+VLOOKUP(A78,Listado!B:E,15,0)</f>
        <v>#REF!</v>
      </c>
      <c r="H78" s="96">
        <v>3035800</v>
      </c>
      <c r="I78">
        <v>1634</v>
      </c>
      <c r="J78" t="e">
        <f>+VLOOKUP(I78,Listado!D:E,2,0)</f>
        <v>#N/A</v>
      </c>
      <c r="K78" t="s">
        <v>2253</v>
      </c>
      <c r="L78" t="str">
        <f>+VLOOKUP(A78,[4]Trabajo!$A$1:$D$65536,2,0)</f>
        <v>CO0051-00</v>
      </c>
      <c r="M78" t="s">
        <v>2518</v>
      </c>
      <c r="N78">
        <f>+VLOOKUP(A78,[4]Trabajo!$A$1:$C$65536,3,0)</f>
        <v>1064110851</v>
      </c>
    </row>
    <row r="79" spans="1:16" hidden="1" x14ac:dyDescent="0.35">
      <c r="A79">
        <v>84038725</v>
      </c>
      <c r="B79" t="s">
        <v>219</v>
      </c>
      <c r="C79">
        <v>2</v>
      </c>
      <c r="D79" t="s">
        <v>2198</v>
      </c>
      <c r="E79" s="10">
        <v>41655</v>
      </c>
      <c r="F79" t="s">
        <v>34</v>
      </c>
      <c r="G79" t="e">
        <f>+VLOOKUP(A79,Listado!B:E,15,0)</f>
        <v>#REF!</v>
      </c>
      <c r="H79" s="96">
        <v>2619500</v>
      </c>
      <c r="I79">
        <v>1634</v>
      </c>
      <c r="J79" t="e">
        <f>+VLOOKUP(I79,Listado!D:E,2,0)</f>
        <v>#N/A</v>
      </c>
      <c r="K79" t="s">
        <v>2254</v>
      </c>
      <c r="L79" t="str">
        <f>+VLOOKUP(A79,[4]Trabajo!$A$1:$D$65536,2,0)</f>
        <v>CO0052-00</v>
      </c>
      <c r="M79" t="s">
        <v>2518</v>
      </c>
      <c r="N79">
        <f>+VLOOKUP(A79,[4]Trabajo!$A$1:$C$65536,3,0)</f>
        <v>1065614635</v>
      </c>
    </row>
    <row r="80" spans="1:16" x14ac:dyDescent="0.35">
      <c r="A80">
        <v>1064110851</v>
      </c>
      <c r="B80" s="20" t="s">
        <v>2255</v>
      </c>
      <c r="C80">
        <v>2</v>
      </c>
      <c r="D80" t="s">
        <v>2198</v>
      </c>
      <c r="E80" s="10">
        <v>41426</v>
      </c>
      <c r="F80" t="s">
        <v>34</v>
      </c>
      <c r="G80" t="e">
        <f>+VLOOKUP(A80,Listado!B:E,15,0)</f>
        <v>#REF!</v>
      </c>
      <c r="H80" s="96">
        <v>6660700</v>
      </c>
      <c r="I80">
        <v>1634</v>
      </c>
      <c r="J80" t="e">
        <f>+VLOOKUP(I80,Listado!D:E,2,0)</f>
        <v>#N/A</v>
      </c>
      <c r="K80" t="s">
        <v>2256</v>
      </c>
      <c r="L80" t="str">
        <f>+VLOOKUP(A80,[4]Trabajo!$A$1:$D$65536,2,0)</f>
        <v>CO0055-00</v>
      </c>
      <c r="M80" t="s">
        <v>2519</v>
      </c>
      <c r="N80">
        <f>+VLOOKUP(A80,[4]Trabajo!$A$1:$C$65536,3,0)</f>
        <v>80849983</v>
      </c>
      <c r="O80">
        <v>1101684200</v>
      </c>
      <c r="P80">
        <v>7604762</v>
      </c>
    </row>
    <row r="81" spans="1:16" hidden="1" x14ac:dyDescent="0.35">
      <c r="A81">
        <v>17973946</v>
      </c>
      <c r="B81" t="s">
        <v>247</v>
      </c>
      <c r="C81">
        <v>1</v>
      </c>
      <c r="D81" t="s">
        <v>2198</v>
      </c>
      <c r="E81" s="10">
        <v>40375</v>
      </c>
      <c r="F81" t="s">
        <v>34</v>
      </c>
      <c r="G81" t="e">
        <f>+VLOOKUP(A81,Listado!B:E,15,0)</f>
        <v>#REF!</v>
      </c>
      <c r="H81" s="96">
        <v>3234700</v>
      </c>
      <c r="I81">
        <v>1634</v>
      </c>
      <c r="J81" t="e">
        <f>+VLOOKUP(I81,Listado!D:E,2,0)</f>
        <v>#N/A</v>
      </c>
      <c r="K81" t="s">
        <v>2261</v>
      </c>
      <c r="L81" t="str">
        <f>+VLOOKUP(A81,[4]Trabajo!$A$1:$D$65536,2,0)</f>
        <v>CO0062-00</v>
      </c>
      <c r="M81" t="s">
        <v>2518</v>
      </c>
      <c r="N81">
        <f>+VLOOKUP(A81,[4]Trabajo!$A$1:$C$65536,3,0)</f>
        <v>1065614635</v>
      </c>
    </row>
    <row r="82" spans="1:16" hidden="1" x14ac:dyDescent="0.35">
      <c r="A82">
        <v>17976420</v>
      </c>
      <c r="B82" t="s">
        <v>253</v>
      </c>
      <c r="C82">
        <v>2</v>
      </c>
      <c r="D82" t="s">
        <v>2198</v>
      </c>
      <c r="E82" s="10">
        <v>41655</v>
      </c>
      <c r="F82" t="s">
        <v>34</v>
      </c>
      <c r="G82" t="e">
        <f>+VLOOKUP(A82,Listado!B:E,15,0)</f>
        <v>#REF!</v>
      </c>
      <c r="H82" s="96">
        <v>2619500</v>
      </c>
      <c r="I82">
        <v>1634</v>
      </c>
      <c r="J82" t="e">
        <f>+VLOOKUP(I82,Listado!D:E,2,0)</f>
        <v>#N/A</v>
      </c>
      <c r="K82" t="s">
        <v>2262</v>
      </c>
      <c r="L82" t="str">
        <f>+VLOOKUP(A82,[4]Trabajo!$A$1:$D$65536,2,0)</f>
        <v>CO0064-00</v>
      </c>
      <c r="M82" t="s">
        <v>2518</v>
      </c>
      <c r="N82">
        <f>+VLOOKUP(A82,[4]Trabajo!$A$1:$C$65536,3,0)</f>
        <v>1064110851</v>
      </c>
    </row>
    <row r="83" spans="1:16" hidden="1" x14ac:dyDescent="0.35">
      <c r="A83">
        <v>1064787774</v>
      </c>
      <c r="B83" t="s">
        <v>2189</v>
      </c>
      <c r="C83">
        <v>1</v>
      </c>
      <c r="D83" t="s">
        <v>2198</v>
      </c>
      <c r="E83" s="10">
        <v>45190</v>
      </c>
      <c r="F83">
        <v>20240320</v>
      </c>
      <c r="G83" t="e">
        <f>+VLOOKUP(A83,Listado!B:E,15,0)</f>
        <v>#N/A</v>
      </c>
      <c r="H83" s="96">
        <v>1300000</v>
      </c>
      <c r="I83">
        <v>1634</v>
      </c>
      <c r="J83" t="e">
        <f>+VLOOKUP(I83,Listado!D:E,2,0)</f>
        <v>#N/A</v>
      </c>
      <c r="K83" t="s">
        <v>2536</v>
      </c>
      <c r="L83" t="str">
        <f>+VLOOKUP(A83,[4]Trabajo!$A$1:$D$65536,2,0)</f>
        <v>CO0381-00</v>
      </c>
      <c r="M83" t="s">
        <v>2518</v>
      </c>
      <c r="N83">
        <f>+VLOOKUP(A83,[4]Trabajo!$A$1:$C$65536,3,0)</f>
        <v>12523280</v>
      </c>
    </row>
    <row r="84" spans="1:16" x14ac:dyDescent="0.35">
      <c r="A84">
        <v>1065614635</v>
      </c>
      <c r="B84" s="20" t="s">
        <v>267</v>
      </c>
      <c r="C84">
        <v>1</v>
      </c>
      <c r="D84" t="s">
        <v>2198</v>
      </c>
      <c r="E84" s="10">
        <v>41671</v>
      </c>
      <c r="F84" t="s">
        <v>34</v>
      </c>
      <c r="G84" t="e">
        <f>+VLOOKUP(A84,Listado!B:E,15,0)</f>
        <v>#REF!</v>
      </c>
      <c r="H84" s="96">
        <v>6660700</v>
      </c>
      <c r="I84">
        <v>1634</v>
      </c>
      <c r="J84" t="e">
        <f>+VLOOKUP(I84,Listado!D:E,2,0)</f>
        <v>#N/A</v>
      </c>
      <c r="K84" t="s">
        <v>2263</v>
      </c>
      <c r="L84" t="str">
        <f>+VLOOKUP(A84,[4]Trabajo!$A$1:$D$65536,2,0)</f>
        <v>CO0067-00</v>
      </c>
      <c r="M84" t="s">
        <v>2519</v>
      </c>
      <c r="N84">
        <f>+VLOOKUP(A84,[4]Trabajo!$A$1:$C$65536,3,0)</f>
        <v>80849983</v>
      </c>
      <c r="O84">
        <v>1140820076</v>
      </c>
      <c r="P84" s="105">
        <v>17973946</v>
      </c>
    </row>
    <row r="85" spans="1:16" hidden="1" x14ac:dyDescent="0.35">
      <c r="A85">
        <v>1065613418</v>
      </c>
      <c r="B85" t="s">
        <v>2266</v>
      </c>
      <c r="C85">
        <v>1</v>
      </c>
      <c r="D85" t="s">
        <v>2198</v>
      </c>
      <c r="E85" s="10">
        <v>41671</v>
      </c>
      <c r="F85" t="s">
        <v>34</v>
      </c>
      <c r="G85" t="e">
        <f>+VLOOKUP(A85,Listado!B:E,15,0)</f>
        <v>#REF!</v>
      </c>
      <c r="H85" s="96">
        <v>3234700</v>
      </c>
      <c r="I85">
        <v>1634</v>
      </c>
      <c r="J85" t="e">
        <f>+VLOOKUP(I85,Listado!D:E,2,0)</f>
        <v>#N/A</v>
      </c>
      <c r="K85" t="s">
        <v>2267</v>
      </c>
      <c r="L85" t="str">
        <f>+VLOOKUP(A85,[4]Trabajo!$A$1:$D$65536,2,0)</f>
        <v>CO0071-00</v>
      </c>
      <c r="M85" t="s">
        <v>2518</v>
      </c>
      <c r="N85">
        <f>+VLOOKUP(A85,[4]Trabajo!$A$1:$C$65536,3,0)</f>
        <v>10898718</v>
      </c>
    </row>
    <row r="86" spans="1:16" hidden="1" x14ac:dyDescent="0.35">
      <c r="A86">
        <v>84038453</v>
      </c>
      <c r="B86" t="s">
        <v>290</v>
      </c>
      <c r="C86">
        <v>1</v>
      </c>
      <c r="D86" t="s">
        <v>2198</v>
      </c>
      <c r="E86" s="10">
        <v>39430</v>
      </c>
      <c r="F86" t="s">
        <v>34</v>
      </c>
      <c r="G86" t="e">
        <f>+VLOOKUP(A86,Listado!B:E,15,0)</f>
        <v>#REF!</v>
      </c>
      <c r="H86" s="96">
        <v>13298300</v>
      </c>
      <c r="I86">
        <v>1634</v>
      </c>
      <c r="J86" t="e">
        <f>+VLOOKUP(I86,Listado!D:E,2,0)</f>
        <v>#N/A</v>
      </c>
      <c r="K86" t="s">
        <v>2268</v>
      </c>
      <c r="L86" t="str">
        <f>+VLOOKUP(A86,[4]Trabajo!$A$1:$D$65536,2,0)</f>
        <v>CO0074-00</v>
      </c>
      <c r="M86" t="s">
        <v>2519</v>
      </c>
      <c r="N86">
        <f>+VLOOKUP(A86,[4]Trabajo!$A$1:$C$65536,3,0)</f>
        <v>17342935</v>
      </c>
      <c r="O86" s="106">
        <v>72203630</v>
      </c>
      <c r="P86">
        <v>88284830</v>
      </c>
    </row>
    <row r="87" spans="1:16" hidden="1" x14ac:dyDescent="0.35">
      <c r="A87">
        <v>1064114760</v>
      </c>
      <c r="B87" t="s">
        <v>2269</v>
      </c>
      <c r="C87">
        <v>2</v>
      </c>
      <c r="D87" t="s">
        <v>2198</v>
      </c>
      <c r="E87" s="10">
        <v>43105</v>
      </c>
      <c r="F87" t="s">
        <v>34</v>
      </c>
      <c r="G87" t="e">
        <f>+VLOOKUP(A87,Listado!B:E,15,0)</f>
        <v>#REF!</v>
      </c>
      <c r="H87" s="96">
        <v>2140800</v>
      </c>
      <c r="I87">
        <v>1634</v>
      </c>
      <c r="J87" t="e">
        <f>+VLOOKUP(I87,Listado!D:E,2,0)</f>
        <v>#N/A</v>
      </c>
      <c r="K87" t="s">
        <v>2270</v>
      </c>
      <c r="L87" t="str">
        <f>+VLOOKUP(A87,[4]Trabajo!$A$1:$D$65536,2,0)</f>
        <v>CO0075-00</v>
      </c>
      <c r="M87" t="s">
        <v>2518</v>
      </c>
      <c r="N87">
        <f>+VLOOKUP(A87,[4]Trabajo!$A$1:$C$65536,3,0)</f>
        <v>12523280</v>
      </c>
    </row>
    <row r="88" spans="1:16" hidden="1" x14ac:dyDescent="0.35">
      <c r="A88">
        <v>12603073</v>
      </c>
      <c r="B88" t="s">
        <v>305</v>
      </c>
      <c r="C88">
        <v>1</v>
      </c>
      <c r="D88" t="s">
        <v>2198</v>
      </c>
      <c r="E88" s="10">
        <v>41671</v>
      </c>
      <c r="F88" t="s">
        <v>34</v>
      </c>
      <c r="G88" t="e">
        <f>+VLOOKUP(A88,Listado!B:E,15,0)</f>
        <v>#REF!</v>
      </c>
      <c r="H88" s="96">
        <v>3234700</v>
      </c>
      <c r="I88">
        <v>1634</v>
      </c>
      <c r="J88" t="e">
        <f>+VLOOKUP(I88,Listado!D:E,2,0)</f>
        <v>#N/A</v>
      </c>
      <c r="K88" t="s">
        <v>2274</v>
      </c>
      <c r="L88" t="str">
        <f>+VLOOKUP(A88,[4]Trabajo!$A$1:$D$65536,2,0)</f>
        <v>CO0079-00</v>
      </c>
      <c r="M88" t="s">
        <v>2518</v>
      </c>
      <c r="N88">
        <f>+VLOOKUP(A88,[4]Trabajo!$A$1:$C$65536,3,0)</f>
        <v>84454934</v>
      </c>
    </row>
    <row r="89" spans="1:16" hidden="1" x14ac:dyDescent="0.35">
      <c r="A89">
        <v>1065986941</v>
      </c>
      <c r="B89" t="s">
        <v>308</v>
      </c>
      <c r="C89">
        <v>1</v>
      </c>
      <c r="D89" t="s">
        <v>2198</v>
      </c>
      <c r="E89" s="10">
        <v>41671</v>
      </c>
      <c r="F89" t="s">
        <v>34</v>
      </c>
      <c r="G89" t="e">
        <f>+VLOOKUP(A89,Listado!B:E,15,0)</f>
        <v>#REF!</v>
      </c>
      <c r="H89" s="96">
        <v>3234700</v>
      </c>
      <c r="I89">
        <v>1634</v>
      </c>
      <c r="J89" t="e">
        <f>+VLOOKUP(I89,Listado!D:E,2,0)</f>
        <v>#N/A</v>
      </c>
      <c r="K89" t="s">
        <v>2275</v>
      </c>
      <c r="L89" t="str">
        <f>+VLOOKUP(A89,[4]Trabajo!$A$1:$D$65536,2,0)</f>
        <v>CO0080-00</v>
      </c>
      <c r="M89" t="s">
        <v>2518</v>
      </c>
      <c r="N89">
        <f>+VLOOKUP(A89,[4]Trabajo!$A$1:$C$65536,3,0)</f>
        <v>12523280</v>
      </c>
    </row>
    <row r="90" spans="1:16" hidden="1" x14ac:dyDescent="0.35">
      <c r="A90">
        <v>12522871</v>
      </c>
      <c r="B90" t="s">
        <v>310</v>
      </c>
      <c r="C90">
        <v>2</v>
      </c>
      <c r="D90" t="s">
        <v>2198</v>
      </c>
      <c r="E90" s="10">
        <v>42219</v>
      </c>
      <c r="F90" t="s">
        <v>34</v>
      </c>
      <c r="G90" t="e">
        <f>+VLOOKUP(A90,Listado!B:E,15,0)</f>
        <v>#REF!</v>
      </c>
      <c r="H90" s="96">
        <v>2619500</v>
      </c>
      <c r="I90">
        <v>1634</v>
      </c>
      <c r="J90" t="e">
        <f>+VLOOKUP(I90,Listado!D:E,2,0)</f>
        <v>#N/A</v>
      </c>
      <c r="K90" t="s">
        <v>2276</v>
      </c>
      <c r="L90" t="str">
        <f>+VLOOKUP(A90,[4]Trabajo!$A$1:$D$65536,2,0)</f>
        <v>CO0081-00</v>
      </c>
      <c r="M90" t="s">
        <v>2518</v>
      </c>
      <c r="N90">
        <f>+VLOOKUP(A90,[4]Trabajo!$A$1:$C$65536,3,0)</f>
        <v>1065614635</v>
      </c>
    </row>
    <row r="91" spans="1:16" hidden="1" x14ac:dyDescent="0.35">
      <c r="A91">
        <v>1084729864</v>
      </c>
      <c r="B91" t="s">
        <v>313</v>
      </c>
      <c r="C91">
        <v>3</v>
      </c>
      <c r="D91" t="s">
        <v>2198</v>
      </c>
      <c r="E91" s="10">
        <v>44697</v>
      </c>
      <c r="F91" t="s">
        <v>34</v>
      </c>
      <c r="G91" t="e">
        <f>+VLOOKUP(A91,Listado!B:E,15,0)</f>
        <v>#REF!</v>
      </c>
      <c r="H91" s="96">
        <v>2934200</v>
      </c>
      <c r="I91">
        <v>1634</v>
      </c>
      <c r="J91" t="e">
        <f>+VLOOKUP(I91,Listado!D:E,2,0)</f>
        <v>#N/A</v>
      </c>
      <c r="K91" t="s">
        <v>2277</v>
      </c>
      <c r="L91" t="str">
        <f>+VLOOKUP(A91,[4]Trabajo!$A$1:$D$65536,2,0)</f>
        <v>CO0082-00</v>
      </c>
      <c r="M91" t="s">
        <v>2520</v>
      </c>
      <c r="N91">
        <f>+VLOOKUP(A91,[4]Trabajo!$A$1:$C$65536,3,0)</f>
        <v>46384484</v>
      </c>
      <c r="O91">
        <v>1082864837</v>
      </c>
    </row>
    <row r="92" spans="1:16" hidden="1" x14ac:dyDescent="0.35">
      <c r="A92">
        <v>1007983139</v>
      </c>
      <c r="B92" t="s">
        <v>2537</v>
      </c>
      <c r="C92">
        <v>1</v>
      </c>
      <c r="D92" t="s">
        <v>2198</v>
      </c>
      <c r="E92" s="10">
        <v>45155</v>
      </c>
      <c r="F92">
        <v>20240216</v>
      </c>
      <c r="G92" t="e">
        <f>+VLOOKUP(A92,Listado!B:E,15,0)</f>
        <v>#N/A</v>
      </c>
      <c r="H92" s="96">
        <v>1300000</v>
      </c>
      <c r="I92">
        <v>1634</v>
      </c>
      <c r="J92" t="e">
        <f>+VLOOKUP(I92,Listado!D:E,2,0)</f>
        <v>#N/A</v>
      </c>
      <c r="K92" t="s">
        <v>2538</v>
      </c>
      <c r="L92" t="str">
        <f>+VLOOKUP(A92,[4]Trabajo!$A$1:$D$65536,2,0)</f>
        <v>CO0377-00</v>
      </c>
      <c r="M92" t="s">
        <v>2518</v>
      </c>
      <c r="N92">
        <f>+VLOOKUP(A92,[4]Trabajo!$A$1:$C$65536,3,0)</f>
        <v>1101684200</v>
      </c>
    </row>
    <row r="93" spans="1:16" hidden="1" x14ac:dyDescent="0.35">
      <c r="A93">
        <v>1127337198</v>
      </c>
      <c r="B93" t="s">
        <v>2280</v>
      </c>
      <c r="C93">
        <v>1</v>
      </c>
      <c r="D93" t="s">
        <v>2198</v>
      </c>
      <c r="E93" s="10">
        <v>42026</v>
      </c>
      <c r="F93" t="s">
        <v>34</v>
      </c>
      <c r="G93" t="e">
        <f>+VLOOKUP(A93,Listado!B:E,15,0)</f>
        <v>#N/A</v>
      </c>
      <c r="H93" s="96">
        <v>2619500</v>
      </c>
      <c r="I93">
        <v>1634</v>
      </c>
      <c r="J93" t="e">
        <f>+VLOOKUP(I93,Listado!D:E,2,0)</f>
        <v>#N/A</v>
      </c>
      <c r="K93" t="s">
        <v>2281</v>
      </c>
      <c r="L93" t="str">
        <f>+VLOOKUP(A93,[4]Trabajo!$A$1:$D$65536,2,0)</f>
        <v>CO0091-00</v>
      </c>
      <c r="M93" t="s">
        <v>2518</v>
      </c>
      <c r="N93">
        <f>+VLOOKUP(A93,[4]Trabajo!$A$1:$C$65536,3,0)</f>
        <v>1065614635</v>
      </c>
    </row>
    <row r="94" spans="1:16" hidden="1" x14ac:dyDescent="0.35">
      <c r="A94">
        <v>84038935</v>
      </c>
      <c r="B94" t="s">
        <v>344</v>
      </c>
      <c r="C94">
        <v>1</v>
      </c>
      <c r="D94" t="s">
        <v>2198</v>
      </c>
      <c r="E94" s="10">
        <v>42065</v>
      </c>
      <c r="F94" t="s">
        <v>34</v>
      </c>
      <c r="G94" t="e">
        <f>+VLOOKUP(A94,Listado!B:E,15,0)</f>
        <v>#REF!</v>
      </c>
      <c r="H94" s="96">
        <v>3035800</v>
      </c>
      <c r="I94">
        <v>1634</v>
      </c>
      <c r="J94" t="e">
        <f>+VLOOKUP(I94,Listado!D:E,2,0)</f>
        <v>#N/A</v>
      </c>
      <c r="K94" t="s">
        <v>2282</v>
      </c>
      <c r="L94" t="str">
        <f>+VLOOKUP(A94,[4]Trabajo!$A$1:$D$65536,2,0)</f>
        <v>CO0093-00</v>
      </c>
      <c r="M94" t="s">
        <v>2518</v>
      </c>
      <c r="N94">
        <f>+VLOOKUP(A94,[4]Trabajo!$A$1:$C$65536,3,0)</f>
        <v>1064110851</v>
      </c>
    </row>
    <row r="95" spans="1:16" ht="14.25" hidden="1" customHeight="1" x14ac:dyDescent="0.35">
      <c r="A95">
        <v>5135224</v>
      </c>
      <c r="B95" t="s">
        <v>2283</v>
      </c>
      <c r="C95">
        <v>1</v>
      </c>
      <c r="D95" t="s">
        <v>2198</v>
      </c>
      <c r="E95" s="10">
        <v>41655</v>
      </c>
      <c r="F95" t="s">
        <v>34</v>
      </c>
      <c r="G95" t="e">
        <f>+VLOOKUP(A95,Listado!B:E,15,0)</f>
        <v>#REF!</v>
      </c>
      <c r="H95" s="96">
        <v>3035800</v>
      </c>
      <c r="I95">
        <v>1634</v>
      </c>
      <c r="J95" t="e">
        <f>+VLOOKUP(I95,Listado!D:E,2,0)</f>
        <v>#N/A</v>
      </c>
      <c r="K95" t="s">
        <v>2284</v>
      </c>
      <c r="L95" t="str">
        <f>+VLOOKUP(A95,[4]Trabajo!$A$1:$D$65536,2,0)</f>
        <v>CO0094-00</v>
      </c>
      <c r="M95" t="s">
        <v>2518</v>
      </c>
      <c r="N95">
        <f>+VLOOKUP(A95,[4]Trabajo!$A$1:$C$65536,3,0)</f>
        <v>10898718</v>
      </c>
    </row>
    <row r="96" spans="1:16" hidden="1" x14ac:dyDescent="0.35">
      <c r="A96">
        <v>1143470054</v>
      </c>
      <c r="B96" t="s">
        <v>2446</v>
      </c>
      <c r="C96">
        <v>2</v>
      </c>
      <c r="D96" t="s">
        <v>2198</v>
      </c>
      <c r="E96" s="10">
        <v>44806</v>
      </c>
      <c r="F96" t="s">
        <v>34</v>
      </c>
      <c r="G96" t="e">
        <f>+VLOOKUP(A96,Listado!B:E,15,0)</f>
        <v>#REF!</v>
      </c>
      <c r="H96" s="96">
        <v>3278400</v>
      </c>
      <c r="I96">
        <v>1634</v>
      </c>
      <c r="J96" t="e">
        <f>+VLOOKUP(I96,Listado!D:E,2,0)</f>
        <v>#N/A</v>
      </c>
      <c r="K96" t="s">
        <v>2447</v>
      </c>
      <c r="L96" t="str">
        <f>+VLOOKUP(A96,[4]Trabajo!$A$1:$D$65536,2,0)</f>
        <v>CO0310-00</v>
      </c>
      <c r="M96" t="s">
        <v>2520</v>
      </c>
      <c r="N96">
        <f>+VLOOKUP(A96,[4]Trabajo!$A$1:$C$65536,3,0)</f>
        <v>88284830</v>
      </c>
      <c r="O96">
        <v>1192796568</v>
      </c>
    </row>
    <row r="97" spans="1:16" hidden="1" x14ac:dyDescent="0.35">
      <c r="A97">
        <v>1065824827</v>
      </c>
      <c r="B97" t="s">
        <v>2399</v>
      </c>
      <c r="C97">
        <v>2</v>
      </c>
      <c r="D97" t="s">
        <v>2198</v>
      </c>
      <c r="E97" s="10">
        <v>43831</v>
      </c>
      <c r="F97" t="s">
        <v>34</v>
      </c>
      <c r="G97" t="e">
        <f>+VLOOKUP(A97,Listado!B:E,15,0)</f>
        <v>#REF!</v>
      </c>
      <c r="H97" s="96">
        <v>2619500</v>
      </c>
      <c r="I97">
        <v>1634</v>
      </c>
      <c r="J97" t="e">
        <f>+VLOOKUP(I97,Listado!D:E,2,0)</f>
        <v>#N/A</v>
      </c>
      <c r="K97" t="s">
        <v>2400</v>
      </c>
      <c r="L97" t="str">
        <f>+VLOOKUP(A97,[4]Trabajo!$A$1:$D$65536,2,0)</f>
        <v>CO0224-00</v>
      </c>
      <c r="M97" t="s">
        <v>2518</v>
      </c>
      <c r="N97">
        <f>+VLOOKUP(A97,[4]Trabajo!$A$1:$C$65536,3,0)</f>
        <v>1064110851</v>
      </c>
    </row>
    <row r="98" spans="1:16" hidden="1" x14ac:dyDescent="0.35">
      <c r="A98">
        <v>85458242</v>
      </c>
      <c r="B98" t="s">
        <v>2288</v>
      </c>
      <c r="C98">
        <v>1</v>
      </c>
      <c r="D98" t="s">
        <v>2198</v>
      </c>
      <c r="E98" s="10">
        <v>41671</v>
      </c>
      <c r="F98" t="s">
        <v>34</v>
      </c>
      <c r="G98" t="e">
        <f>+VLOOKUP(A98,Listado!B:E,15,0)</f>
        <v>#REF!</v>
      </c>
      <c r="H98" s="96">
        <v>3234700</v>
      </c>
      <c r="I98">
        <v>1634</v>
      </c>
      <c r="J98" t="e">
        <f>+VLOOKUP(I98,Listado!D:E,2,0)</f>
        <v>#N/A</v>
      </c>
      <c r="K98" t="s">
        <v>2289</v>
      </c>
      <c r="L98" t="str">
        <f>+VLOOKUP(A98,[4]Trabajo!$A$1:$D$65536,2,0)</f>
        <v>CO0100-00</v>
      </c>
      <c r="M98" t="s">
        <v>2518</v>
      </c>
      <c r="N98">
        <f>+VLOOKUP(A98,[4]Trabajo!$A$1:$C$65536,3,0)</f>
        <v>12523280</v>
      </c>
    </row>
    <row r="99" spans="1:16" hidden="1" x14ac:dyDescent="0.35">
      <c r="A99">
        <v>77153948</v>
      </c>
      <c r="B99" t="s">
        <v>2290</v>
      </c>
      <c r="C99">
        <v>1</v>
      </c>
      <c r="D99" t="s">
        <v>2198</v>
      </c>
      <c r="E99" s="10">
        <v>41671</v>
      </c>
      <c r="F99" t="s">
        <v>34</v>
      </c>
      <c r="G99" t="e">
        <f>+VLOOKUP(A99,Listado!B:E,15,0)</f>
        <v>#REF!</v>
      </c>
      <c r="H99" s="96">
        <v>3234700</v>
      </c>
      <c r="I99">
        <v>1634</v>
      </c>
      <c r="J99" t="e">
        <f>+VLOOKUP(I99,Listado!D:E,2,0)</f>
        <v>#N/A</v>
      </c>
      <c r="K99" t="s">
        <v>2291</v>
      </c>
      <c r="L99" t="str">
        <f>+VLOOKUP(A99,[4]Trabajo!$A$1:$D$65536,2,0)</f>
        <v>CO0101-00</v>
      </c>
      <c r="M99" t="s">
        <v>2518</v>
      </c>
      <c r="N99">
        <f>+VLOOKUP(A99,[4]Trabajo!$A$1:$C$65536,3,0)</f>
        <v>1140820076</v>
      </c>
    </row>
    <row r="100" spans="1:16" hidden="1" x14ac:dyDescent="0.35">
      <c r="A100">
        <v>1064800649</v>
      </c>
      <c r="B100" t="s">
        <v>391</v>
      </c>
      <c r="C100">
        <v>2</v>
      </c>
      <c r="D100" t="s">
        <v>2198</v>
      </c>
      <c r="E100" s="10">
        <v>42534</v>
      </c>
      <c r="F100" t="s">
        <v>34</v>
      </c>
      <c r="G100" t="e">
        <f>+VLOOKUP(A100,Listado!B:E,15,0)</f>
        <v>#REF!</v>
      </c>
      <c r="H100" s="96">
        <v>2619500</v>
      </c>
      <c r="I100">
        <v>1634</v>
      </c>
      <c r="J100" t="e">
        <f>+VLOOKUP(I100,Listado!D:E,2,0)</f>
        <v>#N/A</v>
      </c>
      <c r="K100" t="s">
        <v>2294</v>
      </c>
      <c r="L100" t="str">
        <f>+VLOOKUP(A100,[4]Trabajo!$A$1:$D$65536,2,0)</f>
        <v>CO0105-00</v>
      </c>
      <c r="M100" t="s">
        <v>2518</v>
      </c>
      <c r="N100">
        <f>+VLOOKUP(A100,[4]Trabajo!$A$1:$C$65536,3,0)</f>
        <v>1140820076</v>
      </c>
    </row>
    <row r="101" spans="1:16" hidden="1" x14ac:dyDescent="0.35">
      <c r="A101">
        <v>1064793574</v>
      </c>
      <c r="B101" t="s">
        <v>2295</v>
      </c>
      <c r="C101">
        <v>2</v>
      </c>
      <c r="D101" t="s">
        <v>2198</v>
      </c>
      <c r="E101" s="10">
        <v>41995</v>
      </c>
      <c r="F101" t="s">
        <v>34</v>
      </c>
      <c r="G101" t="e">
        <f>+VLOOKUP(A101,Listado!B:E,15,0)</f>
        <v>#REF!</v>
      </c>
      <c r="H101" s="96">
        <v>2619500</v>
      </c>
      <c r="I101">
        <v>1634</v>
      </c>
      <c r="J101" t="e">
        <f>+VLOOKUP(I101,Listado!D:E,2,0)</f>
        <v>#N/A</v>
      </c>
      <c r="K101" t="s">
        <v>2296</v>
      </c>
      <c r="L101" t="str">
        <f>+VLOOKUP(A101,[4]Trabajo!$A$1:$D$65536,2,0)</f>
        <v>CO0106-00</v>
      </c>
      <c r="M101" t="s">
        <v>2518</v>
      </c>
      <c r="N101">
        <f>+VLOOKUP(A101,[4]Trabajo!$A$1:$C$65536,3,0)</f>
        <v>10898718</v>
      </c>
    </row>
    <row r="102" spans="1:16" hidden="1" x14ac:dyDescent="0.35">
      <c r="A102">
        <v>1065654663</v>
      </c>
      <c r="B102" t="s">
        <v>2297</v>
      </c>
      <c r="C102">
        <v>2</v>
      </c>
      <c r="D102" t="s">
        <v>2198</v>
      </c>
      <c r="E102" s="10">
        <v>42248</v>
      </c>
      <c r="F102" t="s">
        <v>34</v>
      </c>
      <c r="G102" t="e">
        <f>+VLOOKUP(A102,Listado!B:E,15,0)</f>
        <v>#REF!</v>
      </c>
      <c r="H102" s="96">
        <v>2027200</v>
      </c>
      <c r="I102">
        <v>1634</v>
      </c>
      <c r="J102" t="e">
        <f>+VLOOKUP(I102,Listado!D:E,2,0)</f>
        <v>#N/A</v>
      </c>
      <c r="K102" t="s">
        <v>2298</v>
      </c>
      <c r="L102" t="str">
        <f>+VLOOKUP(A102,[4]Trabajo!$A$1:$D$65536,2,0)</f>
        <v>CO0107-00</v>
      </c>
      <c r="M102" t="s">
        <v>2518</v>
      </c>
      <c r="N102">
        <f>+VLOOKUP(A102,[4]Trabajo!$A$1:$C$65536,3,0)</f>
        <v>1065614635</v>
      </c>
    </row>
    <row r="103" spans="1:16" hidden="1" x14ac:dyDescent="0.35">
      <c r="A103">
        <v>1119836593</v>
      </c>
      <c r="B103" t="s">
        <v>400</v>
      </c>
      <c r="C103">
        <v>1</v>
      </c>
      <c r="D103" t="s">
        <v>2198</v>
      </c>
      <c r="E103" s="10">
        <v>41655</v>
      </c>
      <c r="F103" t="s">
        <v>34</v>
      </c>
      <c r="G103" t="e">
        <f>+VLOOKUP(A103,Listado!B:E,15,0)</f>
        <v>#REF!</v>
      </c>
      <c r="H103" s="96">
        <v>3234700</v>
      </c>
      <c r="I103">
        <v>1634</v>
      </c>
      <c r="J103" t="e">
        <f>+VLOOKUP(I103,Listado!D:E,2,0)</f>
        <v>#N/A</v>
      </c>
      <c r="K103" t="s">
        <v>2299</v>
      </c>
      <c r="L103" t="str">
        <f>+VLOOKUP(A103,[4]Trabajo!$A$1:$D$65536,2,0)</f>
        <v>CO0110-00</v>
      </c>
      <c r="M103" t="s">
        <v>2518</v>
      </c>
      <c r="N103">
        <f>+VLOOKUP(A103,[4]Trabajo!$A$1:$C$65536,3,0)</f>
        <v>1065614635</v>
      </c>
    </row>
    <row r="104" spans="1:16" hidden="1" x14ac:dyDescent="0.35">
      <c r="A104">
        <v>1042431835</v>
      </c>
      <c r="B104" t="s">
        <v>2300</v>
      </c>
      <c r="C104">
        <v>1</v>
      </c>
      <c r="D104" t="s">
        <v>2198</v>
      </c>
      <c r="E104" s="10">
        <v>41671</v>
      </c>
      <c r="F104" t="s">
        <v>34</v>
      </c>
      <c r="G104" t="e">
        <f>+VLOOKUP(A104,Listado!B:E,15,0)</f>
        <v>#REF!</v>
      </c>
      <c r="H104" s="96">
        <v>3234700</v>
      </c>
      <c r="I104">
        <v>1634</v>
      </c>
      <c r="J104" t="e">
        <f>+VLOOKUP(I104,Listado!D:E,2,0)</f>
        <v>#N/A</v>
      </c>
      <c r="K104" t="s">
        <v>2301</v>
      </c>
      <c r="L104" t="str">
        <f>+VLOOKUP(A104,[4]Trabajo!$A$1:$D$65536,2,0)</f>
        <v>CO0111-00</v>
      </c>
      <c r="M104" t="s">
        <v>2518</v>
      </c>
      <c r="N104">
        <f>+VLOOKUP(A104,[4]Trabajo!$A$1:$C$65536,3,0)</f>
        <v>1064110851</v>
      </c>
    </row>
    <row r="105" spans="1:16" hidden="1" x14ac:dyDescent="0.35">
      <c r="A105">
        <v>84103870</v>
      </c>
      <c r="B105" t="s">
        <v>2305</v>
      </c>
      <c r="C105">
        <v>1</v>
      </c>
      <c r="D105" t="s">
        <v>2198</v>
      </c>
      <c r="E105" s="10">
        <v>41655</v>
      </c>
      <c r="F105" t="s">
        <v>34</v>
      </c>
      <c r="G105" t="e">
        <f>+VLOOKUP(A105,Listado!B:E,15,0)</f>
        <v>#REF!</v>
      </c>
      <c r="H105" s="96">
        <v>3234700</v>
      </c>
      <c r="I105">
        <v>1634</v>
      </c>
      <c r="J105" t="e">
        <f>+VLOOKUP(I105,Listado!D:E,2,0)</f>
        <v>#N/A</v>
      </c>
      <c r="K105" t="s">
        <v>2306</v>
      </c>
      <c r="L105" t="str">
        <f>+VLOOKUP(A105,[4]Trabajo!$A$1:$D$65536,2,0)</f>
        <v>CO0116-00</v>
      </c>
      <c r="M105" t="s">
        <v>2518</v>
      </c>
      <c r="N105">
        <f>+VLOOKUP(A105,[4]Trabajo!$A$1:$C$65536,3,0)</f>
        <v>1064110851</v>
      </c>
    </row>
    <row r="106" spans="1:16" hidden="1" x14ac:dyDescent="0.35">
      <c r="A106">
        <v>1064115089</v>
      </c>
      <c r="B106" t="s">
        <v>2310</v>
      </c>
      <c r="C106">
        <v>2</v>
      </c>
      <c r="D106" t="s">
        <v>2198</v>
      </c>
      <c r="E106" s="10">
        <v>43186</v>
      </c>
      <c r="F106" t="s">
        <v>34</v>
      </c>
      <c r="G106" t="e">
        <f>+VLOOKUP(A106,Listado!B:E,15,0)</f>
        <v>#REF!</v>
      </c>
      <c r="H106" s="96">
        <v>2140800</v>
      </c>
      <c r="I106">
        <v>1634</v>
      </c>
      <c r="J106" t="e">
        <f>+VLOOKUP(I106,Listado!D:E,2,0)</f>
        <v>#N/A</v>
      </c>
      <c r="K106" t="s">
        <v>2311</v>
      </c>
      <c r="L106" t="str">
        <f>+VLOOKUP(A106,[4]Trabajo!$A$1:$D$65536,2,0)</f>
        <v>CO0121-00</v>
      </c>
      <c r="M106" t="s">
        <v>2518</v>
      </c>
      <c r="N106">
        <f>+VLOOKUP(A106,[4]Trabajo!$A$1:$C$65536,3,0)</f>
        <v>84454934</v>
      </c>
    </row>
    <row r="107" spans="1:16" hidden="1" x14ac:dyDescent="0.35">
      <c r="A107">
        <v>1065998882</v>
      </c>
      <c r="B107" t="s">
        <v>423</v>
      </c>
      <c r="C107">
        <v>2</v>
      </c>
      <c r="D107" t="s">
        <v>2198</v>
      </c>
      <c r="E107" s="10">
        <v>43105</v>
      </c>
      <c r="F107" t="s">
        <v>34</v>
      </c>
      <c r="G107" t="e">
        <f>+VLOOKUP(A107,Listado!B:E,15,0)</f>
        <v>#REF!</v>
      </c>
      <c r="H107" s="96">
        <v>2619500</v>
      </c>
      <c r="I107">
        <v>1634</v>
      </c>
      <c r="J107" t="e">
        <f>+VLOOKUP(I107,Listado!D:E,2,0)</f>
        <v>#N/A</v>
      </c>
      <c r="K107" t="s">
        <v>2309</v>
      </c>
      <c r="L107" t="str">
        <f>+VLOOKUP(A107,[4]Trabajo!$A$1:$D$65536,2,0)</f>
        <v>CO0120-00</v>
      </c>
      <c r="M107" t="s">
        <v>2518</v>
      </c>
      <c r="N107">
        <f>+VLOOKUP(A107,[4]Trabajo!$A$1:$C$65536,3,0)</f>
        <v>1101684200</v>
      </c>
    </row>
    <row r="108" spans="1:16" hidden="1" x14ac:dyDescent="0.35">
      <c r="A108">
        <v>1064793358</v>
      </c>
      <c r="B108" t="s">
        <v>2312</v>
      </c>
      <c r="C108">
        <v>1</v>
      </c>
      <c r="D108" t="s">
        <v>2198</v>
      </c>
      <c r="E108" s="10">
        <v>41671</v>
      </c>
      <c r="F108" t="s">
        <v>34</v>
      </c>
      <c r="G108" t="e">
        <f>+VLOOKUP(A108,Listado!B:E,15,0)</f>
        <v>#REF!</v>
      </c>
      <c r="H108" s="96">
        <v>3234700</v>
      </c>
      <c r="I108">
        <v>1634</v>
      </c>
      <c r="J108" t="e">
        <f>+VLOOKUP(I108,Listado!D:E,2,0)</f>
        <v>#N/A</v>
      </c>
      <c r="K108" t="s">
        <v>2313</v>
      </c>
      <c r="L108" t="str">
        <f>+VLOOKUP(A108,[4]Trabajo!$A$1:$D$65536,2,0)</f>
        <v>CO0122-00</v>
      </c>
      <c r="M108" t="s">
        <v>2518</v>
      </c>
      <c r="N108">
        <f>+VLOOKUP(A108,[4]Trabajo!$A$1:$C$65536,3,0)</f>
        <v>84454934</v>
      </c>
    </row>
    <row r="109" spans="1:16" hidden="1" x14ac:dyDescent="0.35">
      <c r="A109">
        <v>1120743310</v>
      </c>
      <c r="B109" t="s">
        <v>2314</v>
      </c>
      <c r="C109">
        <v>1</v>
      </c>
      <c r="D109" t="s">
        <v>2198</v>
      </c>
      <c r="E109" s="10">
        <v>41655</v>
      </c>
      <c r="F109" t="s">
        <v>34</v>
      </c>
      <c r="G109" t="e">
        <f>+VLOOKUP(A109,Listado!B:E,15,0)</f>
        <v>#REF!</v>
      </c>
      <c r="H109" s="96">
        <v>3234700</v>
      </c>
      <c r="I109">
        <v>1634</v>
      </c>
      <c r="J109" t="e">
        <f>+VLOOKUP(I109,Listado!D:E,2,0)</f>
        <v>#N/A</v>
      </c>
      <c r="K109" t="s">
        <v>2315</v>
      </c>
      <c r="L109" t="str">
        <f>+VLOOKUP(A109,[4]Trabajo!$A$1:$D$65536,2,0)</f>
        <v>CO0123-00</v>
      </c>
      <c r="M109" t="s">
        <v>2518</v>
      </c>
      <c r="N109">
        <f>+VLOOKUP(A109,[4]Trabajo!$A$1:$C$65536,3,0)</f>
        <v>1064110851</v>
      </c>
    </row>
    <row r="110" spans="1:16" hidden="1" x14ac:dyDescent="0.35">
      <c r="A110">
        <v>1018511082</v>
      </c>
      <c r="B110" t="s">
        <v>2434</v>
      </c>
      <c r="C110">
        <v>2</v>
      </c>
      <c r="D110" t="s">
        <v>2198</v>
      </c>
      <c r="E110" s="10">
        <v>44958</v>
      </c>
      <c r="F110" t="s">
        <v>34</v>
      </c>
      <c r="G110" t="e">
        <f>+VLOOKUP(A110,Listado!B:E,15,0)</f>
        <v>#REF!</v>
      </c>
      <c r="H110" s="96">
        <v>1483000</v>
      </c>
      <c r="I110">
        <v>1634</v>
      </c>
      <c r="J110" t="e">
        <f>+VLOOKUP(I110,Listado!D:E,2,0)</f>
        <v>#N/A</v>
      </c>
      <c r="K110" t="s">
        <v>2435</v>
      </c>
      <c r="L110" t="str">
        <f>+VLOOKUP(A110,[4]Trabajo!$A$1:$D$65536,2,0)</f>
        <v>CO0277-00</v>
      </c>
      <c r="M110" t="s">
        <v>2518</v>
      </c>
      <c r="N110">
        <f>+VLOOKUP(A110,[4]Trabajo!$A$1:$C$65536,3,0)</f>
        <v>9694234</v>
      </c>
    </row>
    <row r="111" spans="1:16" x14ac:dyDescent="0.35">
      <c r="A111">
        <v>1101684200</v>
      </c>
      <c r="B111" t="s">
        <v>437</v>
      </c>
      <c r="C111">
        <v>1</v>
      </c>
      <c r="D111" t="s">
        <v>2198</v>
      </c>
      <c r="E111" s="10">
        <v>41671</v>
      </c>
      <c r="F111" t="s">
        <v>34</v>
      </c>
      <c r="G111" t="e">
        <f>+VLOOKUP(A111,Listado!B:E,15,0)</f>
        <v>#N/A</v>
      </c>
      <c r="H111" s="96">
        <v>6660700</v>
      </c>
      <c r="I111">
        <v>1634</v>
      </c>
      <c r="J111" t="e">
        <f>+VLOOKUP(I111,Listado!D:E,2,0)</f>
        <v>#N/A</v>
      </c>
      <c r="K111" t="s">
        <v>2539</v>
      </c>
      <c r="L111" t="str">
        <f>+VLOOKUP(A111,[4]Trabajo!$A$1:$D$65536,2,0)</f>
        <v>CO0127-00</v>
      </c>
      <c r="M111" t="s">
        <v>2519</v>
      </c>
      <c r="N111">
        <f>+VLOOKUP(A111,[4]Trabajo!$A$1:$C$65536,3,0)</f>
        <v>88284830</v>
      </c>
      <c r="O111">
        <v>84454934</v>
      </c>
      <c r="P111">
        <v>1064796922</v>
      </c>
    </row>
    <row r="112" spans="1:16" hidden="1" x14ac:dyDescent="0.35">
      <c r="A112">
        <v>77000229</v>
      </c>
      <c r="B112" t="s">
        <v>443</v>
      </c>
      <c r="C112">
        <v>1</v>
      </c>
      <c r="D112" t="s">
        <v>2198</v>
      </c>
      <c r="E112" s="10">
        <v>41671</v>
      </c>
      <c r="F112" t="s">
        <v>34</v>
      </c>
      <c r="G112" t="e">
        <f>+VLOOKUP(A112,Listado!B:E,15,0)</f>
        <v>#REF!</v>
      </c>
      <c r="H112" s="96">
        <v>3234700</v>
      </c>
      <c r="I112">
        <v>1634</v>
      </c>
      <c r="J112" t="e">
        <f>+VLOOKUP(I112,Listado!D:E,2,0)</f>
        <v>#N/A</v>
      </c>
      <c r="K112" t="s">
        <v>2318</v>
      </c>
      <c r="L112" t="str">
        <f>+VLOOKUP(A112,[4]Trabajo!$A$1:$D$65536,2,0)</f>
        <v>CO0129-00</v>
      </c>
      <c r="M112" t="s">
        <v>2518</v>
      </c>
      <c r="N112">
        <f>+VLOOKUP(A112,[4]Trabajo!$A$1:$C$65536,3,0)</f>
        <v>84454934</v>
      </c>
    </row>
    <row r="113" spans="1:16" hidden="1" x14ac:dyDescent="0.35">
      <c r="A113">
        <v>1120742355</v>
      </c>
      <c r="B113" t="s">
        <v>2323</v>
      </c>
      <c r="C113">
        <v>1</v>
      </c>
      <c r="D113" t="s">
        <v>2198</v>
      </c>
      <c r="E113" s="10">
        <v>43425</v>
      </c>
      <c r="F113" t="s">
        <v>34</v>
      </c>
      <c r="G113" t="e">
        <f>+VLOOKUP(A113,Listado!B:E,15,0)</f>
        <v>#REF!</v>
      </c>
      <c r="H113" s="96">
        <v>2619500</v>
      </c>
      <c r="I113">
        <v>1634</v>
      </c>
      <c r="J113" t="e">
        <f>+VLOOKUP(I113,Listado!D:E,2,0)</f>
        <v>#N/A</v>
      </c>
      <c r="K113" t="s">
        <v>2324</v>
      </c>
      <c r="L113" t="str">
        <f>+VLOOKUP(A113,[4]Trabajo!$A$1:$D$65536,2,0)</f>
        <v>CO0134-00</v>
      </c>
      <c r="M113" t="s">
        <v>2518</v>
      </c>
      <c r="N113">
        <f>+VLOOKUP(A113,[4]Trabajo!$A$1:$C$65536,3,0)</f>
        <v>1065614635</v>
      </c>
    </row>
    <row r="114" spans="1:16" hidden="1" x14ac:dyDescent="0.35">
      <c r="A114">
        <v>1065576754</v>
      </c>
      <c r="B114" t="s">
        <v>2325</v>
      </c>
      <c r="C114">
        <v>1</v>
      </c>
      <c r="D114" t="s">
        <v>2198</v>
      </c>
      <c r="E114" s="10">
        <v>41671</v>
      </c>
      <c r="F114" t="s">
        <v>34</v>
      </c>
      <c r="G114" t="e">
        <f>+VLOOKUP(A114,Listado!B:E,15,0)</f>
        <v>#REF!</v>
      </c>
      <c r="H114" s="96">
        <v>3234700</v>
      </c>
      <c r="I114">
        <v>1634</v>
      </c>
      <c r="J114" t="e">
        <f>+VLOOKUP(I114,Listado!D:E,2,0)</f>
        <v>#N/A</v>
      </c>
      <c r="K114" t="s">
        <v>2326</v>
      </c>
      <c r="L114" t="str">
        <f>+VLOOKUP(A114,[4]Trabajo!$A$1:$D$65536,2,0)</f>
        <v>CO0135-00</v>
      </c>
      <c r="M114" t="s">
        <v>2518</v>
      </c>
      <c r="N114">
        <f>+VLOOKUP(A114,[4]Trabajo!$A$1:$C$65536,3,0)</f>
        <v>1101684200</v>
      </c>
    </row>
    <row r="115" spans="1:16" hidden="1" x14ac:dyDescent="0.35">
      <c r="A115">
        <v>1064800654</v>
      </c>
      <c r="B115" t="s">
        <v>455</v>
      </c>
      <c r="C115">
        <v>2</v>
      </c>
      <c r="D115" t="s">
        <v>2198</v>
      </c>
      <c r="E115" s="10">
        <v>43862</v>
      </c>
      <c r="F115" t="s">
        <v>34</v>
      </c>
      <c r="G115" t="e">
        <f>+VLOOKUP(A115,Listado!B:E,15,0)</f>
        <v>#REF!</v>
      </c>
      <c r="H115" s="96">
        <v>2619500</v>
      </c>
      <c r="I115">
        <v>1634</v>
      </c>
      <c r="J115" t="e">
        <f>+VLOOKUP(I115,Listado!D:E,2,0)</f>
        <v>#N/A</v>
      </c>
      <c r="K115" t="s">
        <v>2407</v>
      </c>
      <c r="L115" t="str">
        <f>+VLOOKUP(A115,[4]Trabajo!$A$1:$D$65536,2,0)</f>
        <v>CO0235-00</v>
      </c>
      <c r="M115" t="s">
        <v>2518</v>
      </c>
      <c r="N115">
        <f>+VLOOKUP(A115,[4]Trabajo!$A$1:$C$65536,3,0)</f>
        <v>1140820076</v>
      </c>
    </row>
    <row r="116" spans="1:16" hidden="1" x14ac:dyDescent="0.35">
      <c r="A116">
        <v>1128104764</v>
      </c>
      <c r="B116" t="s">
        <v>462</v>
      </c>
      <c r="C116">
        <v>1</v>
      </c>
      <c r="D116" t="s">
        <v>2198</v>
      </c>
      <c r="E116" s="10">
        <v>41671</v>
      </c>
      <c r="F116" t="s">
        <v>34</v>
      </c>
      <c r="G116" t="e">
        <f>+VLOOKUP(A116,Listado!B:E,15,0)</f>
        <v>#REF!</v>
      </c>
      <c r="H116" s="96">
        <v>3234700</v>
      </c>
      <c r="I116">
        <v>1634</v>
      </c>
      <c r="J116" t="e">
        <f>+VLOOKUP(I116,Listado!D:E,2,0)</f>
        <v>#N/A</v>
      </c>
      <c r="K116" t="s">
        <v>2329</v>
      </c>
      <c r="L116" t="str">
        <f>+VLOOKUP(A116,[4]Trabajo!$A$1:$D$65536,2,0)</f>
        <v>CO0137-00</v>
      </c>
      <c r="M116" t="s">
        <v>2518</v>
      </c>
      <c r="N116">
        <f>+VLOOKUP(A116,[4]Trabajo!$A$1:$C$65536,3,0)</f>
        <v>10898718</v>
      </c>
    </row>
    <row r="117" spans="1:16" hidden="1" x14ac:dyDescent="0.35">
      <c r="A117">
        <v>1064796922</v>
      </c>
      <c r="B117" t="s">
        <v>464</v>
      </c>
      <c r="C117">
        <v>2</v>
      </c>
      <c r="D117" t="s">
        <v>2198</v>
      </c>
      <c r="E117" s="10">
        <v>43105</v>
      </c>
      <c r="F117" t="s">
        <v>34</v>
      </c>
      <c r="G117" t="e">
        <f>+VLOOKUP(A117,Listado!B:E,15,0)</f>
        <v>#REF!</v>
      </c>
      <c r="H117" s="96">
        <v>2619500</v>
      </c>
      <c r="I117">
        <v>1634</v>
      </c>
      <c r="J117" t="e">
        <f>+VLOOKUP(I117,Listado!D:E,2,0)</f>
        <v>#N/A</v>
      </c>
      <c r="K117" t="s">
        <v>2330</v>
      </c>
      <c r="L117" t="str">
        <f>+VLOOKUP(A117,[4]Trabajo!$A$1:$D$65536,2,0)</f>
        <v>CO0138-00</v>
      </c>
      <c r="M117" t="s">
        <v>2518</v>
      </c>
      <c r="N117">
        <f>+VLOOKUP(A117,[4]Trabajo!$A$1:$C$65536,3,0)</f>
        <v>1101684200</v>
      </c>
    </row>
    <row r="118" spans="1:16" hidden="1" x14ac:dyDescent="0.35">
      <c r="A118">
        <v>7632639</v>
      </c>
      <c r="B118" t="s">
        <v>466</v>
      </c>
      <c r="C118">
        <v>2</v>
      </c>
      <c r="D118" t="s">
        <v>2198</v>
      </c>
      <c r="E118" s="10">
        <v>44097</v>
      </c>
      <c r="F118" t="s">
        <v>34</v>
      </c>
      <c r="G118" t="e">
        <f>+VLOOKUP(A118,Listado!B:E,15,0)</f>
        <v>#REF!</v>
      </c>
      <c r="H118" s="96">
        <v>2619500</v>
      </c>
      <c r="I118">
        <v>1634</v>
      </c>
      <c r="J118" t="e">
        <f>+VLOOKUP(I118,Listado!D:E,2,0)</f>
        <v>#N/A</v>
      </c>
      <c r="K118" t="s">
        <v>2414</v>
      </c>
      <c r="L118" t="str">
        <f>+VLOOKUP(A118,[4]Trabajo!$A$1:$D$65536,2,0)</f>
        <v>CO0249-00</v>
      </c>
      <c r="M118" t="s">
        <v>2518</v>
      </c>
      <c r="N118">
        <f>+VLOOKUP(A118,[4]Trabajo!$A$1:$C$65536,3,0)</f>
        <v>10898718</v>
      </c>
    </row>
    <row r="119" spans="1:16" hidden="1" x14ac:dyDescent="0.35">
      <c r="A119">
        <v>1193419601</v>
      </c>
      <c r="B119" t="s">
        <v>2191</v>
      </c>
      <c r="C119">
        <v>1</v>
      </c>
      <c r="D119" t="s">
        <v>2198</v>
      </c>
      <c r="E119" s="10">
        <v>45266</v>
      </c>
      <c r="F119">
        <v>20240605</v>
      </c>
      <c r="G119" t="e">
        <f>+VLOOKUP(A119,Listado!B:E,15,0)</f>
        <v>#N/A</v>
      </c>
      <c r="H119" s="96">
        <v>1300000</v>
      </c>
      <c r="I119">
        <v>1634</v>
      </c>
      <c r="J119" t="e">
        <f>+VLOOKUP(I119,Listado!D:E,2,0)</f>
        <v>#N/A</v>
      </c>
      <c r="K119" t="s">
        <v>2494</v>
      </c>
      <c r="L119" t="str">
        <f>+VLOOKUP(A119,[4]Trabajo!$A$1:$D$65536,2,0)</f>
        <v>CO0389-00</v>
      </c>
      <c r="M119" t="s">
        <v>2518</v>
      </c>
      <c r="N119">
        <f>+VLOOKUP(A119,[4]Trabajo!$A$1:$C$65536,3,0)</f>
        <v>80849983</v>
      </c>
    </row>
    <row r="120" spans="1:16" hidden="1" x14ac:dyDescent="0.35">
      <c r="A120">
        <v>1065985225</v>
      </c>
      <c r="B120" t="s">
        <v>480</v>
      </c>
      <c r="C120">
        <v>1</v>
      </c>
      <c r="D120" t="s">
        <v>2198</v>
      </c>
      <c r="E120" s="10">
        <v>41655</v>
      </c>
      <c r="F120" t="s">
        <v>34</v>
      </c>
      <c r="G120" t="e">
        <f>+VLOOKUP(A120,Listado!B:E,15,0)</f>
        <v>#REF!</v>
      </c>
      <c r="H120" s="96">
        <v>3234700</v>
      </c>
      <c r="I120">
        <v>1634</v>
      </c>
      <c r="J120" t="e">
        <f>+VLOOKUP(I120,Listado!D:E,2,0)</f>
        <v>#N/A</v>
      </c>
      <c r="K120" t="s">
        <v>2335</v>
      </c>
      <c r="L120" t="str">
        <f>+VLOOKUP(A120,[4]Trabajo!$A$1:$D$65536,2,0)</f>
        <v>CO0144-00</v>
      </c>
      <c r="M120" t="s">
        <v>2518</v>
      </c>
      <c r="N120">
        <f>+VLOOKUP(A120,[4]Trabajo!$A$1:$C$65536,3,0)</f>
        <v>1101684200</v>
      </c>
    </row>
    <row r="121" spans="1:16" hidden="1" x14ac:dyDescent="0.35">
      <c r="A121">
        <v>1067809980</v>
      </c>
      <c r="B121" t="s">
        <v>488</v>
      </c>
      <c r="C121">
        <v>2</v>
      </c>
      <c r="D121" t="s">
        <v>2198</v>
      </c>
      <c r="E121" s="10">
        <v>41671</v>
      </c>
      <c r="F121" t="s">
        <v>34</v>
      </c>
      <c r="G121" t="e">
        <f>+VLOOKUP(A121,Listado!B:E,15,0)</f>
        <v>#REF!</v>
      </c>
      <c r="H121" s="96">
        <v>3234700</v>
      </c>
      <c r="I121">
        <v>1634</v>
      </c>
      <c r="J121" t="e">
        <f>+VLOOKUP(I121,Listado!D:E,2,0)</f>
        <v>#N/A</v>
      </c>
      <c r="K121" t="s">
        <v>2338</v>
      </c>
      <c r="L121" t="str">
        <f>+VLOOKUP(A121,[4]Trabajo!$A$1:$D$65536,2,0)</f>
        <v>CO0146-00</v>
      </c>
      <c r="M121" t="s">
        <v>2518</v>
      </c>
      <c r="N121">
        <f>+VLOOKUP(A121,[4]Trabajo!$A$1:$C$65536,3,0)</f>
        <v>1101684200</v>
      </c>
    </row>
    <row r="122" spans="1:16" hidden="1" x14ac:dyDescent="0.35">
      <c r="A122">
        <v>85446055</v>
      </c>
      <c r="B122" t="s">
        <v>494</v>
      </c>
      <c r="C122">
        <v>2</v>
      </c>
      <c r="D122" t="s">
        <v>2198</v>
      </c>
      <c r="E122" s="10">
        <v>41671</v>
      </c>
      <c r="F122" t="s">
        <v>34</v>
      </c>
      <c r="G122" t="e">
        <f>+VLOOKUP(A122,Listado!B:E,15,0)</f>
        <v>#REF!</v>
      </c>
      <c r="H122" s="96">
        <v>3035800</v>
      </c>
      <c r="I122">
        <v>1634</v>
      </c>
      <c r="J122" t="e">
        <f>+VLOOKUP(I122,Listado!D:E,2,0)</f>
        <v>#N/A</v>
      </c>
      <c r="K122" t="s">
        <v>2339</v>
      </c>
      <c r="L122" t="str">
        <f>+VLOOKUP(A122,[4]Trabajo!$A$1:$D$65536,2,0)</f>
        <v>CO0147-00</v>
      </c>
      <c r="M122" t="s">
        <v>2518</v>
      </c>
      <c r="N122">
        <f>+VLOOKUP(A122,[4]Trabajo!$A$1:$C$65536,3,0)</f>
        <v>1064110851</v>
      </c>
    </row>
    <row r="123" spans="1:16" hidden="1" x14ac:dyDescent="0.35">
      <c r="A123">
        <v>1063947827</v>
      </c>
      <c r="B123" t="s">
        <v>2188</v>
      </c>
      <c r="C123">
        <v>1</v>
      </c>
      <c r="D123" t="s">
        <v>2198</v>
      </c>
      <c r="E123" s="10">
        <v>45128</v>
      </c>
      <c r="F123">
        <v>20240120</v>
      </c>
      <c r="G123" t="e">
        <f>+VLOOKUP(A123,Listado!B:E,15,0)</f>
        <v>#N/A</v>
      </c>
      <c r="H123" s="96">
        <v>1300000</v>
      </c>
      <c r="I123">
        <v>1634</v>
      </c>
      <c r="J123" t="e">
        <f>+VLOOKUP(I123,Listado!D:E,2,0)</f>
        <v>#N/A</v>
      </c>
      <c r="K123" t="s">
        <v>2540</v>
      </c>
      <c r="L123" t="str">
        <f>+VLOOKUP(A123,[4]Trabajo!$A$1:$D$65536,2,0)</f>
        <v>CO0370-00</v>
      </c>
      <c r="M123" t="s">
        <v>2518</v>
      </c>
      <c r="N123">
        <f>+VLOOKUP(A123,[4]Trabajo!$A$1:$C$65536,3,0)</f>
        <v>84454934</v>
      </c>
    </row>
    <row r="124" spans="1:16" x14ac:dyDescent="0.35">
      <c r="A124">
        <v>84454934</v>
      </c>
      <c r="B124" t="s">
        <v>2340</v>
      </c>
      <c r="C124">
        <v>1</v>
      </c>
      <c r="D124" t="s">
        <v>2198</v>
      </c>
      <c r="E124" s="10">
        <v>41138</v>
      </c>
      <c r="F124" t="s">
        <v>34</v>
      </c>
      <c r="G124" t="e">
        <f>+VLOOKUP(A124,Listado!B:E,15,0)</f>
        <v>#REF!</v>
      </c>
      <c r="H124" s="96">
        <v>6660700</v>
      </c>
      <c r="I124">
        <v>1634</v>
      </c>
      <c r="J124" t="e">
        <f>+VLOOKUP(I124,Listado!D:E,2,0)</f>
        <v>#N/A</v>
      </c>
      <c r="K124" t="s">
        <v>2341</v>
      </c>
      <c r="L124" t="str">
        <f>+VLOOKUP(A124,[4]Trabajo!$A$1:$D$65536,2,0)</f>
        <v>CO0148-00</v>
      </c>
      <c r="M124" t="s">
        <v>2519</v>
      </c>
      <c r="N124">
        <f>+VLOOKUP(A124,[4]Trabajo!$A$1:$C$65536,3,0)</f>
        <v>88284830</v>
      </c>
      <c r="O124">
        <v>1140820076</v>
      </c>
      <c r="P124">
        <v>1062811236</v>
      </c>
    </row>
    <row r="125" spans="1:16" hidden="1" x14ac:dyDescent="0.35">
      <c r="A125">
        <v>1003173858</v>
      </c>
      <c r="B125" t="s">
        <v>2342</v>
      </c>
      <c r="C125">
        <v>2</v>
      </c>
      <c r="D125" t="s">
        <v>2198</v>
      </c>
      <c r="E125" s="10">
        <v>42171</v>
      </c>
      <c r="F125" t="s">
        <v>34</v>
      </c>
      <c r="G125" t="e">
        <f>+VLOOKUP(A125,Listado!B:E,15,0)</f>
        <v>#REF!</v>
      </c>
      <c r="H125" s="96">
        <v>2619500</v>
      </c>
      <c r="I125">
        <v>1634</v>
      </c>
      <c r="J125" t="e">
        <f>+VLOOKUP(I125,Listado!D:E,2,0)</f>
        <v>#N/A</v>
      </c>
      <c r="K125" t="s">
        <v>2343</v>
      </c>
      <c r="L125" t="str">
        <f>+VLOOKUP(A125,[4]Trabajo!$A$1:$D$65536,2,0)</f>
        <v>CO0152-00</v>
      </c>
      <c r="M125" t="s">
        <v>2518</v>
      </c>
      <c r="N125">
        <f>+VLOOKUP(A125,[4]Trabajo!$A$1:$C$65536,3,0)</f>
        <v>1140820076</v>
      </c>
    </row>
    <row r="126" spans="1:16" hidden="1" x14ac:dyDescent="0.35">
      <c r="A126">
        <v>1062816329</v>
      </c>
      <c r="B126" t="s">
        <v>2541</v>
      </c>
      <c r="C126">
        <v>1</v>
      </c>
      <c r="D126" t="s">
        <v>2198</v>
      </c>
      <c r="E126" s="10">
        <v>45170</v>
      </c>
      <c r="F126">
        <v>20240228</v>
      </c>
      <c r="G126" t="e">
        <f>+VLOOKUP(A126,Listado!B:E,15,0)</f>
        <v>#REF!</v>
      </c>
      <c r="H126" s="96">
        <v>1300000</v>
      </c>
      <c r="I126">
        <v>1634</v>
      </c>
      <c r="J126" t="e">
        <f>+VLOOKUP(I126,Listado!D:E,2,0)</f>
        <v>#N/A</v>
      </c>
      <c r="K126" t="s">
        <v>2502</v>
      </c>
      <c r="L126" t="str">
        <f>+VLOOKUP(A126,[4]Trabajo!$A$1:$D$65536,2,0)</f>
        <v>CO0378-00</v>
      </c>
      <c r="M126" t="s">
        <v>2518</v>
      </c>
      <c r="N126">
        <f>+VLOOKUP(A126,[4]Trabajo!$A$1:$C$65536,3,0)</f>
        <v>10898718</v>
      </c>
    </row>
    <row r="127" spans="1:16" hidden="1" x14ac:dyDescent="0.35">
      <c r="A127">
        <v>1064790988</v>
      </c>
      <c r="B127" t="s">
        <v>2542</v>
      </c>
      <c r="C127">
        <v>1</v>
      </c>
      <c r="D127" t="s">
        <v>2198</v>
      </c>
      <c r="E127" s="10">
        <v>45150</v>
      </c>
      <c r="F127">
        <v>20240211</v>
      </c>
      <c r="G127" t="e">
        <f>+VLOOKUP(A127,Listado!B:E,15,0)</f>
        <v>#N/A</v>
      </c>
      <c r="H127" s="96">
        <v>1300000</v>
      </c>
      <c r="I127">
        <v>1634</v>
      </c>
      <c r="J127" t="e">
        <f>+VLOOKUP(I127,Listado!D:E,2,0)</f>
        <v>#N/A</v>
      </c>
      <c r="K127" t="s">
        <v>2543</v>
      </c>
      <c r="L127" t="str">
        <f>+VLOOKUP(A127,[4]Trabajo!$A$1:$D$65536,2,0)</f>
        <v>CO0372-00</v>
      </c>
      <c r="M127" t="s">
        <v>2518</v>
      </c>
      <c r="N127">
        <f>+VLOOKUP(A127,[4]Trabajo!$A$1:$C$65536,3,0)</f>
        <v>1065614635</v>
      </c>
    </row>
    <row r="128" spans="1:16" hidden="1" x14ac:dyDescent="0.35">
      <c r="A128">
        <v>1082920445</v>
      </c>
      <c r="B128" t="s">
        <v>539</v>
      </c>
      <c r="C128">
        <v>2</v>
      </c>
      <c r="D128" t="s">
        <v>2198</v>
      </c>
      <c r="E128" s="10">
        <v>43328</v>
      </c>
      <c r="F128" t="s">
        <v>34</v>
      </c>
      <c r="G128" t="e">
        <f>+VLOOKUP(A128,Listado!B:E,15,0)</f>
        <v>#REF!</v>
      </c>
      <c r="H128" s="96">
        <v>1420700</v>
      </c>
      <c r="I128">
        <v>1634</v>
      </c>
      <c r="J128" t="e">
        <f>+VLOOKUP(I128,Listado!D:E,2,0)</f>
        <v>#N/A</v>
      </c>
      <c r="K128" t="s">
        <v>2353</v>
      </c>
      <c r="L128" t="str">
        <f>+VLOOKUP(A128,[4]Trabajo!$A$1:$D$65536,2,0)</f>
        <v>CO0164-00</v>
      </c>
      <c r="M128" t="s">
        <v>2518</v>
      </c>
      <c r="N128">
        <f>+VLOOKUP(A128,[4]Trabajo!$A$1:$C$65536,3,0)</f>
        <v>1010143383</v>
      </c>
    </row>
    <row r="129" spans="1:16" hidden="1" x14ac:dyDescent="0.35">
      <c r="A129">
        <v>84090281</v>
      </c>
      <c r="B129" t="s">
        <v>541</v>
      </c>
      <c r="C129">
        <v>1</v>
      </c>
      <c r="D129" t="s">
        <v>2198</v>
      </c>
      <c r="E129" s="10">
        <v>39183</v>
      </c>
      <c r="F129" t="s">
        <v>34</v>
      </c>
      <c r="G129" t="e">
        <f>+VLOOKUP(A129,Listado!B:E,15,0)</f>
        <v>#REF!</v>
      </c>
      <c r="H129" s="96">
        <v>3035800</v>
      </c>
      <c r="I129">
        <v>1634</v>
      </c>
      <c r="J129" t="e">
        <f>+VLOOKUP(I129,Listado!D:E,2,0)</f>
        <v>#N/A</v>
      </c>
      <c r="K129" t="s">
        <v>2354</v>
      </c>
      <c r="L129" t="str">
        <f>+VLOOKUP(A129,[4]Trabajo!$A$1:$D$65536,2,0)</f>
        <v>CO0165-00</v>
      </c>
      <c r="M129" t="s">
        <v>2518</v>
      </c>
      <c r="N129">
        <f>+VLOOKUP(A129,[4]Trabajo!$A$1:$C$65536,3,0)</f>
        <v>10898718</v>
      </c>
    </row>
    <row r="130" spans="1:16" x14ac:dyDescent="0.35">
      <c r="A130">
        <v>10898718</v>
      </c>
      <c r="B130" s="20" t="s">
        <v>544</v>
      </c>
      <c r="C130">
        <v>1</v>
      </c>
      <c r="D130" t="s">
        <v>2198</v>
      </c>
      <c r="E130" s="10">
        <v>40120</v>
      </c>
      <c r="F130" t="s">
        <v>34</v>
      </c>
      <c r="G130" t="e">
        <f>+VLOOKUP(A130,Listado!B:E,15,0)</f>
        <v>#REF!</v>
      </c>
      <c r="H130" s="96">
        <v>6660700</v>
      </c>
      <c r="I130">
        <v>1634</v>
      </c>
      <c r="J130" t="e">
        <f>+VLOOKUP(I130,Listado!D:E,2,0)</f>
        <v>#N/A</v>
      </c>
      <c r="K130" t="s">
        <v>2355</v>
      </c>
      <c r="L130" t="str">
        <f>+VLOOKUP(A130,[4]Trabajo!$A$1:$D$65536,2,0)</f>
        <v>CO0166-00</v>
      </c>
      <c r="M130" t="s">
        <v>2519</v>
      </c>
      <c r="N130">
        <f>+VLOOKUP(A130,[4]Trabajo!$A$1:$C$65536,3,0)</f>
        <v>80849983</v>
      </c>
      <c r="O130">
        <v>1101684200</v>
      </c>
      <c r="P130">
        <v>1065613418</v>
      </c>
    </row>
    <row r="131" spans="1:16" hidden="1" x14ac:dyDescent="0.35">
      <c r="A131">
        <v>1064112207</v>
      </c>
      <c r="B131" t="s">
        <v>549</v>
      </c>
      <c r="C131">
        <v>2</v>
      </c>
      <c r="D131" t="s">
        <v>2198</v>
      </c>
      <c r="E131" s="10">
        <v>42068</v>
      </c>
      <c r="F131" t="s">
        <v>34</v>
      </c>
      <c r="G131" t="e">
        <f>+VLOOKUP(A131,Listado!B:E,15,0)</f>
        <v>#REF!</v>
      </c>
      <c r="H131" s="96">
        <v>2619500</v>
      </c>
      <c r="I131">
        <v>1634</v>
      </c>
      <c r="J131" t="e">
        <f>+VLOOKUP(I131,Listado!D:E,2,0)</f>
        <v>#N/A</v>
      </c>
      <c r="K131" t="s">
        <v>2356</v>
      </c>
      <c r="L131" t="str">
        <f>+VLOOKUP(A131,[4]Trabajo!$A$1:$D$65536,2,0)</f>
        <v>CO0167-00</v>
      </c>
      <c r="M131" t="s">
        <v>2518</v>
      </c>
      <c r="N131">
        <f>+VLOOKUP(A131,[4]Trabajo!$A$1:$C$65536,3,0)</f>
        <v>1065614635</v>
      </c>
    </row>
    <row r="132" spans="1:16" hidden="1" x14ac:dyDescent="0.35">
      <c r="A132">
        <v>88284830</v>
      </c>
      <c r="B132" t="s">
        <v>551</v>
      </c>
      <c r="C132">
        <v>1</v>
      </c>
      <c r="D132" t="s">
        <v>2198</v>
      </c>
      <c r="E132" s="10">
        <v>40756</v>
      </c>
      <c r="F132" t="s">
        <v>34</v>
      </c>
      <c r="G132" t="e">
        <f>+VLOOKUP(A132,Listado!B:E,15,0)</f>
        <v>#REF!</v>
      </c>
      <c r="H132" s="96">
        <v>8682300</v>
      </c>
      <c r="I132">
        <v>1634</v>
      </c>
      <c r="J132" t="e">
        <f>+VLOOKUP(I132,Listado!D:E,2,0)</f>
        <v>#N/A</v>
      </c>
      <c r="K132" t="s">
        <v>2357</v>
      </c>
      <c r="L132" t="str">
        <f>+VLOOKUP(A132,[4]Trabajo!$A$1:$D$65536,2,0)</f>
        <v>CO0168-00</v>
      </c>
      <c r="M132" t="s">
        <v>2519</v>
      </c>
      <c r="N132">
        <f>+VLOOKUP(A132,[4]Trabajo!$A$1:$C$65536,3,0)</f>
        <v>84038453</v>
      </c>
      <c r="O132">
        <v>80849983</v>
      </c>
      <c r="P132">
        <v>12523280</v>
      </c>
    </row>
    <row r="133" spans="1:16" hidden="1" x14ac:dyDescent="0.35">
      <c r="A133">
        <v>1067720805</v>
      </c>
      <c r="B133" t="s">
        <v>555</v>
      </c>
      <c r="C133">
        <v>2</v>
      </c>
      <c r="D133" t="s">
        <v>2198</v>
      </c>
      <c r="E133" s="10">
        <v>43105</v>
      </c>
      <c r="F133" t="s">
        <v>34</v>
      </c>
      <c r="G133" t="e">
        <f>+VLOOKUP(A133,Listado!B:E,15,0)</f>
        <v>#REF!</v>
      </c>
      <c r="H133" s="96">
        <v>2140800</v>
      </c>
      <c r="I133">
        <v>1634</v>
      </c>
      <c r="J133" t="e">
        <f>+VLOOKUP(I133,Listado!D:E,2,0)</f>
        <v>#N/A</v>
      </c>
      <c r="K133" t="s">
        <v>2358</v>
      </c>
      <c r="L133" t="str">
        <f>+VLOOKUP(A133,[4]Trabajo!$A$1:$D$65536,2,0)</f>
        <v>CO0169-00</v>
      </c>
      <c r="M133" t="s">
        <v>2518</v>
      </c>
      <c r="N133">
        <f>+VLOOKUP(A133,[4]Trabajo!$A$1:$C$65536,3,0)</f>
        <v>84454934</v>
      </c>
    </row>
    <row r="134" spans="1:16" hidden="1" x14ac:dyDescent="0.35">
      <c r="A134">
        <v>1007387338</v>
      </c>
      <c r="B134" t="s">
        <v>2360</v>
      </c>
      <c r="C134">
        <v>1</v>
      </c>
      <c r="D134" t="s">
        <v>2198</v>
      </c>
      <c r="E134" s="10">
        <v>41655</v>
      </c>
      <c r="F134" t="s">
        <v>34</v>
      </c>
      <c r="G134" t="e">
        <f>+VLOOKUP(A134,Listado!B:E,15,0)</f>
        <v>#REF!</v>
      </c>
      <c r="H134" s="96">
        <v>2619500</v>
      </c>
      <c r="I134">
        <v>1634</v>
      </c>
      <c r="J134" t="e">
        <f>+VLOOKUP(I134,Listado!D:E,2,0)</f>
        <v>#N/A</v>
      </c>
      <c r="K134" t="s">
        <v>2361</v>
      </c>
      <c r="L134" t="str">
        <f>+VLOOKUP(A134,[4]Trabajo!$A$1:$D$65536,2,0)</f>
        <v>CO0173-00</v>
      </c>
      <c r="M134" t="s">
        <v>2518</v>
      </c>
      <c r="N134">
        <f>+VLOOKUP(A134,[4]Trabajo!$A$1:$C$65536,3,0)</f>
        <v>1064110851</v>
      </c>
    </row>
    <row r="135" spans="1:16" hidden="1" x14ac:dyDescent="0.35">
      <c r="A135">
        <v>1063283533</v>
      </c>
      <c r="B135" t="s">
        <v>578</v>
      </c>
      <c r="C135">
        <v>1</v>
      </c>
      <c r="D135" t="s">
        <v>2198</v>
      </c>
      <c r="E135" s="10">
        <v>42065</v>
      </c>
      <c r="F135" t="s">
        <v>34</v>
      </c>
      <c r="G135" t="e">
        <f>+VLOOKUP(A135,Listado!B:E,15,0)</f>
        <v>#REF!</v>
      </c>
      <c r="H135" s="96">
        <v>3234700</v>
      </c>
      <c r="I135">
        <v>1634</v>
      </c>
      <c r="J135" t="e">
        <f>+VLOOKUP(I135,Listado!D:E,2,0)</f>
        <v>#N/A</v>
      </c>
      <c r="K135" t="s">
        <v>2365</v>
      </c>
      <c r="L135" t="str">
        <f>+VLOOKUP(A135,[4]Trabajo!$A$1:$D$65536,2,0)</f>
        <v>CO0181-00</v>
      </c>
      <c r="M135" t="s">
        <v>2518</v>
      </c>
      <c r="N135">
        <f>+VLOOKUP(A135,[4]Trabajo!$A$1:$C$65536,3,0)</f>
        <v>1101684200</v>
      </c>
    </row>
    <row r="136" spans="1:16" hidden="1" x14ac:dyDescent="0.35">
      <c r="A136">
        <v>1062811236</v>
      </c>
      <c r="B136" t="s">
        <v>589</v>
      </c>
      <c r="C136">
        <v>2</v>
      </c>
      <c r="D136" t="s">
        <v>2198</v>
      </c>
      <c r="E136" s="10">
        <v>43395</v>
      </c>
      <c r="F136" t="s">
        <v>34</v>
      </c>
      <c r="G136" t="e">
        <f>+VLOOKUP(A136,Listado!B:E,15,0)</f>
        <v>#REF!</v>
      </c>
      <c r="H136" s="96">
        <v>2619500</v>
      </c>
      <c r="I136">
        <v>1634</v>
      </c>
      <c r="J136" t="e">
        <f>+VLOOKUP(I136,Listado!D:E,2,0)</f>
        <v>#N/A</v>
      </c>
      <c r="K136" t="s">
        <v>2366</v>
      </c>
      <c r="L136" t="str">
        <f>+VLOOKUP(A136,[4]Trabajo!$A$1:$D$65536,2,0)</f>
        <v>CO0184-00</v>
      </c>
      <c r="M136" t="s">
        <v>2518</v>
      </c>
      <c r="N136">
        <f>+VLOOKUP(A136,[4]Trabajo!$A$1:$C$65536,3,0)</f>
        <v>84454934</v>
      </c>
    </row>
    <row r="137" spans="1:16" hidden="1" x14ac:dyDescent="0.35">
      <c r="A137">
        <v>1065833171</v>
      </c>
      <c r="B137" t="s">
        <v>983</v>
      </c>
      <c r="C137">
        <v>2</v>
      </c>
      <c r="D137" t="s">
        <v>2198</v>
      </c>
      <c r="E137" s="10">
        <v>43620</v>
      </c>
      <c r="F137" t="s">
        <v>34</v>
      </c>
      <c r="G137" t="e">
        <f>+VLOOKUP(A137,Listado!B:E,15,0)</f>
        <v>#REF!</v>
      </c>
      <c r="H137" s="96">
        <v>2619500</v>
      </c>
      <c r="I137">
        <v>1634</v>
      </c>
      <c r="J137" t="e">
        <f>+VLOOKUP(I137,Listado!D:E,2,0)</f>
        <v>#N/A</v>
      </c>
      <c r="K137" t="s">
        <v>2367</v>
      </c>
      <c r="L137" t="str">
        <f>+VLOOKUP(A137,[4]Trabajo!$A$1:$D$65536,2,0)</f>
        <v>CO0185-00</v>
      </c>
      <c r="M137" t="s">
        <v>2518</v>
      </c>
      <c r="N137">
        <f>+VLOOKUP(A137,[4]Trabajo!$A$1:$C$65536,3,0)</f>
        <v>12523280</v>
      </c>
    </row>
    <row r="138" spans="1:16" hidden="1" x14ac:dyDescent="0.35">
      <c r="A138">
        <v>1082241607</v>
      </c>
      <c r="B138" t="s">
        <v>607</v>
      </c>
      <c r="C138">
        <v>1</v>
      </c>
      <c r="D138" t="s">
        <v>2198</v>
      </c>
      <c r="E138" s="10">
        <v>43360</v>
      </c>
      <c r="F138" t="s">
        <v>34</v>
      </c>
      <c r="G138" t="e">
        <f>+VLOOKUP(A138,Listado!B:E,15,0)</f>
        <v>#REF!</v>
      </c>
      <c r="H138" s="96">
        <v>1741000</v>
      </c>
      <c r="I138">
        <v>1634</v>
      </c>
      <c r="J138" t="e">
        <f>+VLOOKUP(I138,Listado!D:E,2,0)</f>
        <v>#N/A</v>
      </c>
      <c r="K138" t="s">
        <v>2368</v>
      </c>
      <c r="L138" t="str">
        <f>+VLOOKUP(A138,[4]Trabajo!$A$1:$D$65536,2,0)</f>
        <v>CO0193-00</v>
      </c>
      <c r="M138" t="s">
        <v>2518</v>
      </c>
      <c r="N138">
        <f>+VLOOKUP(A138,[4]Trabajo!$A$1:$C$65536,3,0)</f>
        <v>12523280</v>
      </c>
    </row>
    <row r="139" spans="1:16" hidden="1" x14ac:dyDescent="0.35">
      <c r="A139">
        <v>84091183</v>
      </c>
      <c r="B139" t="s">
        <v>609</v>
      </c>
      <c r="C139">
        <v>2</v>
      </c>
      <c r="D139" t="s">
        <v>2198</v>
      </c>
      <c r="E139" s="10">
        <v>41655</v>
      </c>
      <c r="F139" t="s">
        <v>34</v>
      </c>
      <c r="G139" t="e">
        <f>+VLOOKUP(A139,Listado!B:E,15,0)</f>
        <v>#REF!</v>
      </c>
      <c r="H139" s="96">
        <v>3234700</v>
      </c>
      <c r="I139">
        <v>1634</v>
      </c>
      <c r="J139" t="e">
        <f>+VLOOKUP(I139,Listado!D:E,2,0)</f>
        <v>#N/A</v>
      </c>
      <c r="K139" t="s">
        <v>2369</v>
      </c>
      <c r="L139" t="str">
        <f>+VLOOKUP(A139,[4]Trabajo!$A$1:$D$65536,2,0)</f>
        <v>CO0194-00</v>
      </c>
      <c r="M139" t="s">
        <v>2518</v>
      </c>
      <c r="N139">
        <f>+VLOOKUP(A139,[4]Trabajo!$A$1:$C$65536,3,0)</f>
        <v>1140820076</v>
      </c>
    </row>
    <row r="140" spans="1:16" hidden="1" x14ac:dyDescent="0.35">
      <c r="A140">
        <v>1143228894</v>
      </c>
      <c r="B140" t="s">
        <v>614</v>
      </c>
      <c r="C140">
        <v>2</v>
      </c>
      <c r="D140" t="s">
        <v>2198</v>
      </c>
      <c r="E140" s="10">
        <v>43425</v>
      </c>
      <c r="F140" t="s">
        <v>34</v>
      </c>
      <c r="G140" t="e">
        <f>+VLOOKUP(A140,Listado!B:E,15,0)</f>
        <v>#REF!</v>
      </c>
      <c r="H140" s="96">
        <v>2619500</v>
      </c>
      <c r="I140">
        <v>1634</v>
      </c>
      <c r="J140" t="e">
        <f>+VLOOKUP(I140,Listado!D:E,2,0)</f>
        <v>#N/A</v>
      </c>
      <c r="K140" t="s">
        <v>2370</v>
      </c>
      <c r="L140" t="str">
        <f>+VLOOKUP(A140,[4]Trabajo!$A$1:$D$65536,2,0)</f>
        <v>CO0196-00</v>
      </c>
      <c r="M140" t="s">
        <v>2518</v>
      </c>
      <c r="N140">
        <f>+VLOOKUP(A140,[4]Trabajo!$A$1:$C$65536,3,0)</f>
        <v>10898718</v>
      </c>
    </row>
    <row r="141" spans="1:16" hidden="1" x14ac:dyDescent="0.35">
      <c r="A141">
        <v>1066000645</v>
      </c>
      <c r="B141" t="s">
        <v>2429</v>
      </c>
      <c r="C141">
        <v>2</v>
      </c>
      <c r="D141" t="s">
        <v>2198</v>
      </c>
      <c r="E141" s="10">
        <v>44279</v>
      </c>
      <c r="F141" t="s">
        <v>34</v>
      </c>
      <c r="G141" t="e">
        <f>+VLOOKUP(A141,Listado!B:E,15,0)</f>
        <v>#REF!</v>
      </c>
      <c r="H141" s="96">
        <v>2140800</v>
      </c>
      <c r="I141">
        <v>1634</v>
      </c>
      <c r="J141" t="e">
        <f>+VLOOKUP(I141,Listado!D:E,2,0)</f>
        <v>#N/A</v>
      </c>
      <c r="K141" t="s">
        <v>2430</v>
      </c>
      <c r="L141" t="str">
        <f>+VLOOKUP(A141,[4]Trabajo!$A$1:$D$65536,2,0)</f>
        <v>CO0267-00</v>
      </c>
      <c r="M141" t="s">
        <v>2518</v>
      </c>
      <c r="N141">
        <f>+VLOOKUP(A141,[4]Trabajo!$A$1:$C$65536,3,0)</f>
        <v>1101684200</v>
      </c>
    </row>
    <row r="142" spans="1:16" hidden="1" x14ac:dyDescent="0.35">
      <c r="A142">
        <v>77156839</v>
      </c>
      <c r="B142" t="s">
        <v>2372</v>
      </c>
      <c r="C142">
        <v>1</v>
      </c>
      <c r="D142" t="s">
        <v>2198</v>
      </c>
      <c r="E142" s="10">
        <v>40163</v>
      </c>
      <c r="F142" t="s">
        <v>34</v>
      </c>
      <c r="G142" t="e">
        <f>+VLOOKUP(A142,Listado!B:E,15,0)</f>
        <v>#REF!</v>
      </c>
      <c r="H142" s="96">
        <v>3063200</v>
      </c>
      <c r="I142">
        <v>1634</v>
      </c>
      <c r="J142" t="e">
        <f>+VLOOKUP(I142,Listado!D:E,2,0)</f>
        <v>#N/A</v>
      </c>
      <c r="K142" t="s">
        <v>2373</v>
      </c>
      <c r="L142" t="str">
        <f>+VLOOKUP(A142,[4]Trabajo!$A$1:$D$65536,2,0)</f>
        <v>CO0198-00</v>
      </c>
      <c r="M142" t="s">
        <v>2518</v>
      </c>
      <c r="N142">
        <f>+VLOOKUP(A142,[4]Trabajo!$A$1:$C$65536,3,0)</f>
        <v>1140820076</v>
      </c>
    </row>
    <row r="143" spans="1:16" hidden="1" x14ac:dyDescent="0.35">
      <c r="A143">
        <v>46384484</v>
      </c>
      <c r="B143" t="s">
        <v>2374</v>
      </c>
      <c r="C143">
        <v>1</v>
      </c>
      <c r="D143" t="s">
        <v>2198</v>
      </c>
      <c r="E143" s="10">
        <v>41219</v>
      </c>
      <c r="F143" t="s">
        <v>34</v>
      </c>
      <c r="G143" t="e">
        <f>+VLOOKUP(A143,Listado!B:E,15,0)</f>
        <v>#REF!</v>
      </c>
      <c r="H143" s="96">
        <v>7480300</v>
      </c>
      <c r="I143">
        <v>1634</v>
      </c>
      <c r="J143" t="e">
        <f>+VLOOKUP(I143,Listado!D:E,2,0)</f>
        <v>#N/A</v>
      </c>
      <c r="K143" t="s">
        <v>2375</v>
      </c>
      <c r="L143" t="str">
        <f>+VLOOKUP(A143,[4]Trabajo!$A$1:$D$65536,2,0)</f>
        <v>CO0199-00</v>
      </c>
      <c r="M143" t="s">
        <v>2519</v>
      </c>
      <c r="N143">
        <f>+VLOOKUP(A143,[4]Trabajo!$A$1:$C$65536,3,0)</f>
        <v>84038453</v>
      </c>
      <c r="O143">
        <v>80849983</v>
      </c>
      <c r="P143">
        <v>1082864837</v>
      </c>
    </row>
    <row r="144" spans="1:16" hidden="1" x14ac:dyDescent="0.35">
      <c r="A144">
        <v>1066349128</v>
      </c>
      <c r="B144" t="s">
        <v>2187</v>
      </c>
      <c r="C144">
        <v>1</v>
      </c>
      <c r="D144" t="s">
        <v>2198</v>
      </c>
      <c r="E144" s="10">
        <v>45121</v>
      </c>
      <c r="F144">
        <v>20240113</v>
      </c>
      <c r="G144" t="e">
        <f>+VLOOKUP(A144,Listado!B:E,15,0)</f>
        <v>#N/A</v>
      </c>
      <c r="H144" s="96">
        <v>1300000</v>
      </c>
      <c r="I144">
        <v>1634</v>
      </c>
      <c r="J144" t="e">
        <f>+VLOOKUP(I144,Listado!D:E,2,0)</f>
        <v>#N/A</v>
      </c>
      <c r="K144" t="s">
        <v>2544</v>
      </c>
      <c r="L144" t="str">
        <f>+VLOOKUP(A144,[4]Trabajo!$A$1:$D$65536,2,0)</f>
        <v>CO0367-00</v>
      </c>
      <c r="M144" t="s">
        <v>2518</v>
      </c>
      <c r="N144">
        <f>+VLOOKUP(A144,[4]Trabajo!$A$1:$C$65536,3,0)</f>
        <v>1140820076</v>
      </c>
    </row>
    <row r="145" spans="1:16" hidden="1" x14ac:dyDescent="0.35">
      <c r="A145">
        <v>1080015830</v>
      </c>
      <c r="B145" t="s">
        <v>1714</v>
      </c>
      <c r="C145">
        <v>2</v>
      </c>
      <c r="D145" t="s">
        <v>2198</v>
      </c>
      <c r="E145" s="10">
        <v>44198</v>
      </c>
      <c r="F145" t="s">
        <v>34</v>
      </c>
      <c r="G145" t="e">
        <f>+VLOOKUP(A145,Listado!B:E,15,0)</f>
        <v>#REF!</v>
      </c>
      <c r="H145" s="96">
        <v>1420700</v>
      </c>
      <c r="I145">
        <v>1634</v>
      </c>
      <c r="J145" t="e">
        <f>+VLOOKUP(I145,Listado!D:E,2,0)</f>
        <v>#N/A</v>
      </c>
      <c r="K145" t="s">
        <v>2423</v>
      </c>
      <c r="L145" t="str">
        <f>+VLOOKUP(A145,[4]Trabajo!$A$1:$D$65536,2,0)</f>
        <v>CO0257-00</v>
      </c>
      <c r="M145" t="s">
        <v>2518</v>
      </c>
      <c r="N145">
        <f>+VLOOKUP(A145,[4]Trabajo!$A$1:$C$65536,3,0)</f>
        <v>1010143383</v>
      </c>
    </row>
    <row r="146" spans="1:16" hidden="1" x14ac:dyDescent="0.35">
      <c r="A146">
        <v>1065817475</v>
      </c>
      <c r="B146" t="s">
        <v>2384</v>
      </c>
      <c r="C146">
        <v>2</v>
      </c>
      <c r="D146" t="s">
        <v>2198</v>
      </c>
      <c r="E146" s="10">
        <v>43455</v>
      </c>
      <c r="F146" t="s">
        <v>34</v>
      </c>
      <c r="G146" t="e">
        <f>+VLOOKUP(A146,Listado!B:E,15,0)</f>
        <v>#REF!</v>
      </c>
      <c r="H146" s="96">
        <v>2140800</v>
      </c>
      <c r="I146">
        <v>1634</v>
      </c>
      <c r="J146" t="e">
        <f>+VLOOKUP(I146,Listado!D:E,2,0)</f>
        <v>#N/A</v>
      </c>
      <c r="K146" t="s">
        <v>2385</v>
      </c>
      <c r="L146" t="str">
        <f>+VLOOKUP(A146,[4]Trabajo!$A$1:$D$65536,2,0)</f>
        <v>CO0208-00</v>
      </c>
      <c r="M146" t="s">
        <v>2518</v>
      </c>
      <c r="N146">
        <f>+VLOOKUP(A146,[4]Trabajo!$A$1:$C$65536,3,0)</f>
        <v>1101684200</v>
      </c>
    </row>
    <row r="147" spans="1:16" x14ac:dyDescent="0.35">
      <c r="A147">
        <v>1140820076</v>
      </c>
      <c r="B147" t="s">
        <v>2387</v>
      </c>
      <c r="C147">
        <v>1</v>
      </c>
      <c r="D147" t="s">
        <v>2198</v>
      </c>
      <c r="E147" s="10">
        <v>43252</v>
      </c>
      <c r="F147" t="s">
        <v>34</v>
      </c>
      <c r="G147" t="e">
        <f>+VLOOKUP(A147,Listado!B:E,15,0)</f>
        <v>#REF!</v>
      </c>
      <c r="H147" s="96">
        <v>6660700</v>
      </c>
      <c r="I147">
        <v>1634</v>
      </c>
      <c r="J147" t="e">
        <f>+VLOOKUP(I147,Listado!D:E,2,0)</f>
        <v>#N/A</v>
      </c>
      <c r="K147" t="s">
        <v>2388</v>
      </c>
      <c r="L147" t="str">
        <f>+VLOOKUP(A147,[4]Trabajo!$A$1:$D$65536,2,0)</f>
        <v>CO0210-00</v>
      </c>
      <c r="M147" t="s">
        <v>2519</v>
      </c>
      <c r="N147">
        <f>+VLOOKUP(A147,[4]Trabajo!$A$1:$C$65536,3,0)</f>
        <v>88284830</v>
      </c>
      <c r="O147">
        <v>10898718</v>
      </c>
      <c r="P147">
        <v>1064800649</v>
      </c>
    </row>
    <row r="148" spans="1:16" hidden="1" x14ac:dyDescent="0.35">
      <c r="A148">
        <v>15171905</v>
      </c>
      <c r="B148" t="s">
        <v>2390</v>
      </c>
      <c r="C148">
        <v>1</v>
      </c>
      <c r="D148" t="s">
        <v>2198</v>
      </c>
      <c r="E148" s="10">
        <v>41671</v>
      </c>
      <c r="F148" t="s">
        <v>34</v>
      </c>
      <c r="G148" t="e">
        <f>+VLOOKUP(A148,Listado!B:E,15,0)</f>
        <v>#REF!</v>
      </c>
      <c r="H148" s="96">
        <v>2619500</v>
      </c>
      <c r="I148">
        <v>1634</v>
      </c>
      <c r="J148" t="e">
        <f>+VLOOKUP(I148,Listado!D:E,2,0)</f>
        <v>#N/A</v>
      </c>
      <c r="K148" t="s">
        <v>2391</v>
      </c>
      <c r="L148" t="str">
        <f>+VLOOKUP(A148,[4]Trabajo!$A$1:$D$65536,2,0)</f>
        <v>CO0213-00</v>
      </c>
      <c r="M148" t="s">
        <v>2518</v>
      </c>
      <c r="N148">
        <f>+VLOOKUP(A148,[4]Trabajo!$A$1:$C$65536,3,0)</f>
        <v>1140820076</v>
      </c>
    </row>
    <row r="149" spans="1:16" hidden="1" x14ac:dyDescent="0.35">
      <c r="A149">
        <v>72053455</v>
      </c>
      <c r="B149" t="s">
        <v>2394</v>
      </c>
      <c r="C149">
        <v>1</v>
      </c>
      <c r="D149" t="s">
        <v>2198</v>
      </c>
      <c r="E149" s="10">
        <v>42020</v>
      </c>
      <c r="F149" t="s">
        <v>34</v>
      </c>
      <c r="G149" t="e">
        <f>+VLOOKUP(A149,Listado!B:E,15,0)</f>
        <v>#REF!</v>
      </c>
      <c r="H149" s="96">
        <v>2140800</v>
      </c>
      <c r="I149">
        <v>1634</v>
      </c>
      <c r="J149" t="e">
        <f>+VLOOKUP(I149,Listado!D:E,2,0)</f>
        <v>#N/A</v>
      </c>
      <c r="K149" t="s">
        <v>2395</v>
      </c>
      <c r="L149" t="str">
        <f>+VLOOKUP(A149,[4]Trabajo!$A$1:$D$65536,2,0)</f>
        <v>CO0215-00</v>
      </c>
      <c r="M149" t="s">
        <v>2518</v>
      </c>
      <c r="N149">
        <f>+VLOOKUP(A149,[4]Trabajo!$A$1:$C$65536,3,0)</f>
        <v>1010143383</v>
      </c>
    </row>
    <row r="150" spans="1:16" hidden="1" x14ac:dyDescent="0.35">
      <c r="A150">
        <v>1065615296</v>
      </c>
      <c r="B150" t="s">
        <v>679</v>
      </c>
      <c r="C150">
        <v>2</v>
      </c>
      <c r="D150" t="s">
        <v>2198</v>
      </c>
      <c r="E150" s="10">
        <v>44599</v>
      </c>
      <c r="F150" t="s">
        <v>34</v>
      </c>
      <c r="G150" t="e">
        <f>+VLOOKUP(A150,Listado!B:E,15,0)</f>
        <v>#REF!</v>
      </c>
      <c r="H150" s="96">
        <v>1854500</v>
      </c>
      <c r="I150">
        <v>1634</v>
      </c>
      <c r="J150" t="e">
        <f>+VLOOKUP(I150,Listado!D:E,2,0)</f>
        <v>#N/A</v>
      </c>
      <c r="K150" t="s">
        <v>2397</v>
      </c>
      <c r="L150" t="str">
        <f>+VLOOKUP(A150,[4]Trabajo!$A$1:$D$65536,2,0)</f>
        <v>CO0222-00</v>
      </c>
      <c r="M150" t="s">
        <v>2518</v>
      </c>
      <c r="N150">
        <f>+VLOOKUP(A150,[4]Trabajo!$A$1:$C$65536,3,0)</f>
        <v>10898718</v>
      </c>
    </row>
    <row r="151" spans="1:16" hidden="1" x14ac:dyDescent="0.35">
      <c r="A151">
        <v>1122400773</v>
      </c>
      <c r="B151" t="s">
        <v>681</v>
      </c>
      <c r="C151">
        <v>1</v>
      </c>
      <c r="D151" t="s">
        <v>2198</v>
      </c>
      <c r="E151" s="10">
        <v>41655</v>
      </c>
      <c r="F151" t="s">
        <v>34</v>
      </c>
      <c r="G151" t="e">
        <f>+VLOOKUP(A151,Listado!B:E,15,0)</f>
        <v>#REF!</v>
      </c>
      <c r="H151" s="96">
        <v>3234700</v>
      </c>
      <c r="I151">
        <v>1634</v>
      </c>
      <c r="J151" t="e">
        <f>+VLOOKUP(I151,Listado!D:E,2,0)</f>
        <v>#N/A</v>
      </c>
      <c r="K151" t="s">
        <v>2398</v>
      </c>
      <c r="L151" t="str">
        <f>+VLOOKUP(A151,[4]Trabajo!$A$1:$D$65536,2,0)</f>
        <v>CO0223-00</v>
      </c>
      <c r="M151" t="s">
        <v>2518</v>
      </c>
      <c r="N151">
        <f>+VLOOKUP(A151,[4]Trabajo!$A$1:$C$65536,3,0)</f>
        <v>10898718</v>
      </c>
    </row>
    <row r="152" spans="1:16" hidden="1" x14ac:dyDescent="0.35">
      <c r="A152">
        <v>72238196</v>
      </c>
      <c r="B152" t="s">
        <v>155</v>
      </c>
      <c r="C152">
        <v>1</v>
      </c>
      <c r="D152" t="s">
        <v>2198</v>
      </c>
      <c r="E152" s="10">
        <v>41671</v>
      </c>
      <c r="F152" t="s">
        <v>34</v>
      </c>
      <c r="G152" t="e">
        <f>+VLOOKUP(A152,Listado!B:E,15,0)</f>
        <v>#REF!</v>
      </c>
      <c r="H152" s="96">
        <v>2939700</v>
      </c>
      <c r="I152">
        <v>1642</v>
      </c>
      <c r="J152" t="e">
        <f>+VLOOKUP(I152,Listado!D:E,2,0)</f>
        <v>#N/A</v>
      </c>
      <c r="K152" t="s">
        <v>2222</v>
      </c>
      <c r="L152" t="str">
        <f>+VLOOKUP(A152,[4]Trabajo!$A$1:$D$65536,2,0)</f>
        <v>CO0026-00</v>
      </c>
      <c r="M152" t="s">
        <v>2518</v>
      </c>
      <c r="N152">
        <v>1065894862</v>
      </c>
    </row>
    <row r="153" spans="1:16" hidden="1" x14ac:dyDescent="0.35">
      <c r="A153">
        <v>1065894862</v>
      </c>
      <c r="B153" t="s">
        <v>2259</v>
      </c>
      <c r="C153">
        <v>2</v>
      </c>
      <c r="D153" t="s">
        <v>2198</v>
      </c>
      <c r="E153" s="10">
        <v>44256</v>
      </c>
      <c r="F153" t="s">
        <v>34</v>
      </c>
      <c r="G153" t="e">
        <f>+VLOOKUP(A153,Listado!B:E,15,0)</f>
        <v>#REF!</v>
      </c>
      <c r="H153" s="96">
        <v>4371200</v>
      </c>
      <c r="I153">
        <v>1642</v>
      </c>
      <c r="J153" t="e">
        <f>+VLOOKUP(I153,Listado!D:E,2,0)</f>
        <v>#N/A</v>
      </c>
      <c r="K153" t="s">
        <v>2260</v>
      </c>
      <c r="L153" t="str">
        <f>+VLOOKUP(A153,[4]Trabajo!$A$1:$D$65536,2,0)</f>
        <v>CO0060-00</v>
      </c>
      <c r="M153" s="106" t="s">
        <v>2529</v>
      </c>
      <c r="N153">
        <f>+VLOOKUP(A153,[4]Trabajo!$A$1:$C$65536,3,0)</f>
        <v>1065601898</v>
      </c>
      <c r="P153">
        <v>72238196</v>
      </c>
    </row>
    <row r="154" spans="1:16" hidden="1" x14ac:dyDescent="0.35">
      <c r="A154">
        <v>84076716</v>
      </c>
      <c r="B154" t="s">
        <v>1810</v>
      </c>
      <c r="C154">
        <v>1</v>
      </c>
      <c r="D154" t="s">
        <v>2198</v>
      </c>
      <c r="E154" s="10">
        <v>45313</v>
      </c>
      <c r="F154" t="s">
        <v>34</v>
      </c>
      <c r="G154" t="s">
        <v>446</v>
      </c>
      <c r="H154" s="96">
        <v>1600000</v>
      </c>
      <c r="I154">
        <v>161901</v>
      </c>
      <c r="J154" t="e">
        <f>+VLOOKUP(I154,Listado!D:E,2,0)</f>
        <v>#N/A</v>
      </c>
      <c r="K154" t="s">
        <v>2499</v>
      </c>
      <c r="L154" t="s">
        <v>2545</v>
      </c>
      <c r="M154" t="s">
        <v>2520</v>
      </c>
      <c r="N154">
        <v>74187649</v>
      </c>
      <c r="O154">
        <v>1122396913</v>
      </c>
    </row>
    <row r="155" spans="1:16" hidden="1" x14ac:dyDescent="0.35">
      <c r="A155">
        <v>1122396913</v>
      </c>
      <c r="B155" t="s">
        <v>2440</v>
      </c>
      <c r="C155">
        <v>1</v>
      </c>
      <c r="D155" t="s">
        <v>2198</v>
      </c>
      <c r="E155" s="10">
        <v>44531</v>
      </c>
      <c r="F155" t="s">
        <v>34</v>
      </c>
      <c r="G155" t="e">
        <f>+VLOOKUP(A155,Listado!B:E,15,0)</f>
        <v>#N/A</v>
      </c>
      <c r="H155" s="96">
        <v>1748500</v>
      </c>
      <c r="I155">
        <v>161901</v>
      </c>
      <c r="J155" t="e">
        <f>+VLOOKUP(I155,Listado!D:E,2,0)</f>
        <v>#N/A</v>
      </c>
      <c r="K155" t="s">
        <v>2441</v>
      </c>
      <c r="L155" t="str">
        <f>+VLOOKUP(A155,[4]Trabajo!$A$1:$D$65536,2,0)</f>
        <v>CO0290-00</v>
      </c>
      <c r="M155" t="s">
        <v>2520</v>
      </c>
      <c r="N155">
        <f>+VLOOKUP(A155,[4]Trabajo!$A$1:$C$65536,3,0)</f>
        <v>74187649</v>
      </c>
      <c r="O155">
        <v>84076716</v>
      </c>
    </row>
    <row r="156" spans="1:16" hidden="1" x14ac:dyDescent="0.35">
      <c r="A156">
        <v>74187649</v>
      </c>
      <c r="B156" t="s">
        <v>145</v>
      </c>
      <c r="C156">
        <v>2</v>
      </c>
      <c r="D156" t="s">
        <v>2198</v>
      </c>
      <c r="E156" s="10">
        <v>40366</v>
      </c>
      <c r="F156" t="s">
        <v>34</v>
      </c>
      <c r="G156" t="e">
        <f>+VLOOKUP(A156,Listado!B:E,15,0)</f>
        <v>#REF!</v>
      </c>
      <c r="H156" s="96">
        <v>3220000</v>
      </c>
      <c r="I156">
        <v>161901</v>
      </c>
      <c r="J156" t="e">
        <f>+VLOOKUP(I156,Listado!D:E,2,0)</f>
        <v>#N/A</v>
      </c>
      <c r="K156" t="s">
        <v>2219</v>
      </c>
      <c r="L156" t="str">
        <f>+VLOOKUP(A156,[4]Trabajo!$A$1:$D$65536,2,0)</f>
        <v>CO0022-00</v>
      </c>
      <c r="M156" t="s">
        <v>2519</v>
      </c>
      <c r="N156">
        <f>+VLOOKUP(A156,[4]Trabajo!$A$1:$C$65536,3,0)</f>
        <v>9694234</v>
      </c>
      <c r="O156">
        <v>1129508534</v>
      </c>
      <c r="P156">
        <v>1122396913</v>
      </c>
    </row>
    <row r="157" spans="1:16" hidden="1" x14ac:dyDescent="0.35">
      <c r="A157">
        <v>1042447428</v>
      </c>
      <c r="B157" t="s">
        <v>2470</v>
      </c>
      <c r="C157">
        <v>1</v>
      </c>
      <c r="D157" t="s">
        <v>2198</v>
      </c>
      <c r="E157" s="10">
        <v>44984</v>
      </c>
      <c r="F157" t="s">
        <v>34</v>
      </c>
      <c r="G157" t="e">
        <f>+VLOOKUP(A157,Listado!B:E,15,0)</f>
        <v>#REF!</v>
      </c>
      <c r="H157" s="96">
        <v>3500000</v>
      </c>
      <c r="I157">
        <v>1694</v>
      </c>
      <c r="J157" t="e">
        <f>+VLOOKUP(I157,Listado!D:E,2,0)</f>
        <v>#N/A</v>
      </c>
      <c r="K157" t="s">
        <v>2471</v>
      </c>
      <c r="L157" t="str">
        <f>+VLOOKUP(A157,[4]Trabajo!$A$1:$D$65536,2,0)</f>
        <v>CO0352-00</v>
      </c>
      <c r="M157" t="s">
        <v>2520</v>
      </c>
      <c r="N157">
        <f>+VLOOKUP(A157,[4]Trabajo!$A$1:$C$65536,3,0)</f>
        <v>1143225701</v>
      </c>
      <c r="O157">
        <v>55224219</v>
      </c>
    </row>
    <row r="158" spans="1:16" hidden="1" x14ac:dyDescent="0.35">
      <c r="A158">
        <v>1083432377</v>
      </c>
      <c r="B158" t="s">
        <v>1219</v>
      </c>
      <c r="C158">
        <v>1</v>
      </c>
      <c r="D158" t="s">
        <v>2198</v>
      </c>
      <c r="E158" s="10">
        <v>44844</v>
      </c>
      <c r="F158" t="s">
        <v>34</v>
      </c>
      <c r="G158" t="e">
        <f>+VLOOKUP(A158,Listado!B:E,15,0)</f>
        <v>#REF!</v>
      </c>
      <c r="H158" s="96">
        <v>3500000</v>
      </c>
      <c r="I158">
        <v>1694</v>
      </c>
      <c r="J158" t="e">
        <f>+VLOOKUP(I158,Listado!D:E,2,0)</f>
        <v>#N/A</v>
      </c>
      <c r="K158" t="s">
        <v>2457</v>
      </c>
      <c r="L158" t="str">
        <f>+VLOOKUP(A158,[4]Trabajo!$A$1:$D$65536,2,0)</f>
        <v>CO0328-00</v>
      </c>
      <c r="M158" t="s">
        <v>2520</v>
      </c>
      <c r="N158">
        <f>+VLOOKUP(A158,[4]Trabajo!$A$1:$C$65536,3,0)</f>
        <v>72269253</v>
      </c>
      <c r="O158">
        <v>72000737</v>
      </c>
    </row>
    <row r="159" spans="1:16" hidden="1" x14ac:dyDescent="0.35">
      <c r="A159">
        <v>1143446859</v>
      </c>
      <c r="B159" t="s">
        <v>1295</v>
      </c>
      <c r="C159">
        <v>1</v>
      </c>
      <c r="D159" t="s">
        <v>2198</v>
      </c>
      <c r="E159" s="10">
        <v>44852</v>
      </c>
      <c r="F159" t="s">
        <v>34</v>
      </c>
      <c r="G159" t="e">
        <f>+VLOOKUP(A159,Listado!B:E,15,0)</f>
        <v>#REF!</v>
      </c>
      <c r="H159" s="96">
        <v>3500000</v>
      </c>
      <c r="I159">
        <v>1694</v>
      </c>
      <c r="J159" t="e">
        <f>+VLOOKUP(I159,Listado!D:E,2,0)</f>
        <v>#N/A</v>
      </c>
      <c r="K159" t="s">
        <v>2458</v>
      </c>
      <c r="L159" t="str">
        <f>+VLOOKUP(A159,[4]Trabajo!$A$1:$D$65536,2,0)</f>
        <v>CO0330-00</v>
      </c>
      <c r="M159" t="s">
        <v>2520</v>
      </c>
      <c r="N159">
        <f>+VLOOKUP(A159,[4]Trabajo!$A$1:$C$65536,3,0)</f>
        <v>72269253</v>
      </c>
      <c r="O159">
        <v>55224219</v>
      </c>
    </row>
    <row r="160" spans="1:16" hidden="1" x14ac:dyDescent="0.35">
      <c r="A160">
        <v>72269253</v>
      </c>
      <c r="B160" t="s">
        <v>295</v>
      </c>
      <c r="C160">
        <v>1</v>
      </c>
      <c r="D160" t="s">
        <v>2198</v>
      </c>
      <c r="E160" s="10">
        <v>41321</v>
      </c>
      <c r="F160" t="s">
        <v>34</v>
      </c>
      <c r="G160" t="e">
        <f>+VLOOKUP(A160,Listado!B:E,15,0)</f>
        <v>#REF!</v>
      </c>
      <c r="H160" s="96">
        <v>8496600</v>
      </c>
      <c r="I160">
        <v>1694</v>
      </c>
      <c r="J160" t="e">
        <f>+VLOOKUP(I160,Listado!D:E,2,0)</f>
        <v>#N/A</v>
      </c>
      <c r="K160" t="s">
        <v>2271</v>
      </c>
      <c r="L160" t="str">
        <f>+VLOOKUP(A160,[4]Trabajo!$A$1:$D$65536,2,0)</f>
        <v>CO0076-00</v>
      </c>
      <c r="M160" t="s">
        <v>2529</v>
      </c>
      <c r="N160">
        <f>+VLOOKUP(A160,[4]Trabajo!$A$1:$C$65536,3,0)</f>
        <v>1143225701</v>
      </c>
      <c r="P160">
        <v>1083432377</v>
      </c>
    </row>
    <row r="161" spans="1:16" hidden="1" x14ac:dyDescent="0.35">
      <c r="A161">
        <v>72000737</v>
      </c>
      <c r="B161" t="s">
        <v>2285</v>
      </c>
      <c r="C161">
        <v>1</v>
      </c>
      <c r="D161" t="s">
        <v>2198</v>
      </c>
      <c r="E161" s="10">
        <v>41395</v>
      </c>
      <c r="F161" t="s">
        <v>34</v>
      </c>
      <c r="G161" t="e">
        <f>+VLOOKUP(A161,Listado!B:E,15,0)</f>
        <v>#REF!</v>
      </c>
      <c r="H161" s="96">
        <v>3500000</v>
      </c>
      <c r="I161">
        <v>1694</v>
      </c>
      <c r="J161" t="e">
        <f>+VLOOKUP(I161,Listado!D:E,2,0)</f>
        <v>#N/A</v>
      </c>
      <c r="K161" t="s">
        <v>2286</v>
      </c>
      <c r="L161" t="str">
        <f>+VLOOKUP(A161,[4]Trabajo!$A$1:$D$65536,2,0)</f>
        <v>CO0095-00</v>
      </c>
      <c r="M161" t="s">
        <v>2520</v>
      </c>
      <c r="N161">
        <f>+VLOOKUP(A161,[4]Trabajo!$A$1:$C$65536,3,0)</f>
        <v>72269253</v>
      </c>
      <c r="O161">
        <v>1042447428</v>
      </c>
    </row>
    <row r="162" spans="1:16" hidden="1" x14ac:dyDescent="0.35">
      <c r="A162">
        <v>55224219</v>
      </c>
      <c r="B162" t="s">
        <v>2382</v>
      </c>
      <c r="C162">
        <v>1</v>
      </c>
      <c r="D162" t="s">
        <v>2198</v>
      </c>
      <c r="E162" s="10">
        <v>40787</v>
      </c>
      <c r="F162" t="s">
        <v>34</v>
      </c>
      <c r="G162" t="e">
        <f>+VLOOKUP(A162,Listado!B:E,15,0)</f>
        <v>#REF!</v>
      </c>
      <c r="H162" s="96">
        <v>3500000</v>
      </c>
      <c r="I162">
        <v>1694</v>
      </c>
      <c r="J162" t="e">
        <f>+VLOOKUP(I162,Listado!D:E,2,0)</f>
        <v>#N/A</v>
      </c>
      <c r="K162" t="s">
        <v>2383</v>
      </c>
      <c r="L162" t="str">
        <f>+VLOOKUP(A162,[4]Trabajo!$A$1:$D$65536,2,0)</f>
        <v>CO0207-00</v>
      </c>
      <c r="M162" t="s">
        <v>2520</v>
      </c>
      <c r="N162">
        <f>+VLOOKUP(A162,[4]Trabajo!$A$1:$C$65536,3,0)</f>
        <v>1143225701</v>
      </c>
      <c r="O162">
        <v>1143446859</v>
      </c>
    </row>
    <row r="163" spans="1:16" hidden="1" x14ac:dyDescent="0.35">
      <c r="A163">
        <v>1143225701</v>
      </c>
      <c r="B163" t="s">
        <v>650</v>
      </c>
      <c r="C163">
        <v>1</v>
      </c>
      <c r="D163" t="s">
        <v>2198</v>
      </c>
      <c r="E163" s="10">
        <v>42675</v>
      </c>
      <c r="F163" t="s">
        <v>34</v>
      </c>
      <c r="G163" t="e">
        <f>+VLOOKUP(A163,Listado!B:E,15,0)</f>
        <v>#REF!</v>
      </c>
      <c r="H163" s="96">
        <v>13426200</v>
      </c>
      <c r="I163">
        <v>1694</v>
      </c>
      <c r="J163" t="e">
        <f>+VLOOKUP(I163,Listado!D:E,2,0)</f>
        <v>#N/A</v>
      </c>
      <c r="K163" t="s">
        <v>2386</v>
      </c>
      <c r="L163" t="str">
        <f>+VLOOKUP(A163,[4]Trabajo!$A$1:$D$65536,2,0)</f>
        <v>CO0209-00</v>
      </c>
      <c r="M163" t="s">
        <v>2519</v>
      </c>
      <c r="N163">
        <f>+VLOOKUP(A163,[4]Trabajo!$A$1:$C$65536,3,0)</f>
        <v>17342935</v>
      </c>
      <c r="O163">
        <v>9694234</v>
      </c>
      <c r="P163">
        <v>72269253</v>
      </c>
    </row>
    <row r="164" spans="1:16" hidden="1" x14ac:dyDescent="0.35">
      <c r="A164">
        <v>17342935</v>
      </c>
      <c r="B164" t="s">
        <v>319</v>
      </c>
      <c r="C164">
        <v>1</v>
      </c>
      <c r="D164" t="s">
        <v>2198</v>
      </c>
      <c r="E164" s="10">
        <v>41018</v>
      </c>
      <c r="F164" t="s">
        <v>34</v>
      </c>
      <c r="G164" t="e">
        <f>+VLOOKUP(A164,Listado!B:E,15,0)</f>
        <v>#REF!</v>
      </c>
      <c r="H164" s="96">
        <v>45602600</v>
      </c>
      <c r="I164">
        <v>1690</v>
      </c>
      <c r="J164" t="e">
        <f>+VLOOKUP(I164,Listado!D:E,2,0)</f>
        <v>#N/A</v>
      </c>
      <c r="K164" t="s">
        <v>2278</v>
      </c>
      <c r="L164" t="str">
        <f>+VLOOKUP(A164,[4]Trabajo!$A$1:$D$65536,2,0)</f>
        <v>CO0084-00</v>
      </c>
      <c r="M164" t="s">
        <v>2529</v>
      </c>
      <c r="N164" s="106">
        <f>+VLOOKUP(A164,[4]Trabajo!$A$1:$C$65536,3,0)</f>
        <v>17342935</v>
      </c>
      <c r="P164">
        <v>1143225701</v>
      </c>
    </row>
    <row r="165" spans="1:16" hidden="1" x14ac:dyDescent="0.35">
      <c r="A165">
        <v>72203630</v>
      </c>
      <c r="B165" t="s">
        <v>141</v>
      </c>
      <c r="C165">
        <v>1</v>
      </c>
      <c r="D165" t="s">
        <v>2198</v>
      </c>
      <c r="E165" s="10">
        <v>39791</v>
      </c>
      <c r="F165" t="s">
        <v>34</v>
      </c>
      <c r="G165" t="e">
        <f>+VLOOKUP(A165,Listado!B:E,15,0)</f>
        <v>#REF!</v>
      </c>
      <c r="H165" s="96">
        <v>13426200</v>
      </c>
      <c r="I165">
        <v>1692</v>
      </c>
      <c r="J165" t="e">
        <f>+VLOOKUP(I165,Listado!D:E,2,0)</f>
        <v>#N/A</v>
      </c>
      <c r="K165" t="s">
        <v>2218</v>
      </c>
      <c r="L165" t="str">
        <f>+VLOOKUP(A165,[4]Trabajo!$A$1:$D$65536,2,0)</f>
        <v>CO0021-00</v>
      </c>
      <c r="M165" t="s">
        <v>2519</v>
      </c>
      <c r="N165">
        <f>+VLOOKUP(A165,[4]Trabajo!$A$1:$C$65536,3,0)</f>
        <v>17342935</v>
      </c>
      <c r="O165">
        <v>22734643</v>
      </c>
      <c r="P165">
        <v>1129532618</v>
      </c>
    </row>
    <row r="166" spans="1:16" hidden="1" x14ac:dyDescent="0.35">
      <c r="A166">
        <v>1129532618</v>
      </c>
      <c r="B166" t="s">
        <v>2225</v>
      </c>
      <c r="C166">
        <v>2</v>
      </c>
      <c r="D166" t="s">
        <v>2198</v>
      </c>
      <c r="E166" s="10">
        <v>45160</v>
      </c>
      <c r="F166" t="s">
        <v>34</v>
      </c>
      <c r="G166" t="e">
        <f>+VLOOKUP(A166,Listado!B:E,15,0)</f>
        <v>#REF!</v>
      </c>
      <c r="H166" s="96">
        <v>5000000</v>
      </c>
      <c r="I166">
        <v>1692</v>
      </c>
      <c r="J166" t="e">
        <f>+VLOOKUP(I166,Listado!D:E,2,0)</f>
        <v>#N/A</v>
      </c>
      <c r="K166" t="s">
        <v>2226</v>
      </c>
      <c r="L166" t="str">
        <f>+VLOOKUP(A166,[4]Trabajo!$A$1:$D$65536,2,0)</f>
        <v>CO0028-00</v>
      </c>
      <c r="M166" t="s">
        <v>2519</v>
      </c>
      <c r="N166">
        <f>+VLOOKUP(A166,[4]Trabajo!$A$1:$C$65536,3,0)</f>
        <v>72203630</v>
      </c>
      <c r="O166">
        <v>72178303</v>
      </c>
      <c r="P166">
        <v>1140855399</v>
      </c>
    </row>
    <row r="167" spans="1:16" hidden="1" x14ac:dyDescent="0.35">
      <c r="A167">
        <v>1140855399</v>
      </c>
      <c r="B167" t="s">
        <v>404</v>
      </c>
      <c r="C167">
        <v>1</v>
      </c>
      <c r="D167" t="s">
        <v>2198</v>
      </c>
      <c r="E167" s="10">
        <v>43284</v>
      </c>
      <c r="F167" t="s">
        <v>34</v>
      </c>
      <c r="G167" t="e">
        <f>+VLOOKUP(A167,Listado!B:E,15,0)</f>
        <v>#REF!</v>
      </c>
      <c r="H167" s="96">
        <v>3500000</v>
      </c>
      <c r="I167">
        <v>1692</v>
      </c>
      <c r="J167" t="e">
        <f>+VLOOKUP(I167,Listado!D:E,2,0)</f>
        <v>#N/A</v>
      </c>
      <c r="K167" t="s">
        <v>2302</v>
      </c>
      <c r="L167" t="str">
        <f>+VLOOKUP(A167,[4]Trabajo!$A$1:$D$65536,2,0)</f>
        <v>CO0112-00</v>
      </c>
      <c r="M167" t="s">
        <v>2520</v>
      </c>
      <c r="N167">
        <f>+VLOOKUP(A167,[4]Trabajo!$A$1:$C$65536,3,0)</f>
        <v>1129532618</v>
      </c>
      <c r="O167">
        <v>1048324757</v>
      </c>
    </row>
    <row r="168" spans="1:16" hidden="1" x14ac:dyDescent="0.35">
      <c r="A168">
        <v>72178303</v>
      </c>
      <c r="B168" t="s">
        <v>441</v>
      </c>
      <c r="C168">
        <v>1</v>
      </c>
      <c r="D168" t="s">
        <v>2198</v>
      </c>
      <c r="E168" s="10">
        <v>40448</v>
      </c>
      <c r="F168" t="s">
        <v>34</v>
      </c>
      <c r="G168" t="e">
        <f>+VLOOKUP(A168,Listado!B:E,15,0)</f>
        <v>#REF!</v>
      </c>
      <c r="H168" s="96">
        <v>5061900</v>
      </c>
      <c r="I168">
        <v>1692</v>
      </c>
      <c r="J168" t="e">
        <f>+VLOOKUP(I168,Listado!D:E,2,0)</f>
        <v>#N/A</v>
      </c>
      <c r="K168" t="s">
        <v>2317</v>
      </c>
      <c r="L168" t="str">
        <f>+VLOOKUP(A168,[4]Trabajo!$A$1:$D$65536,2,0)</f>
        <v>CO0128-00</v>
      </c>
      <c r="M168" t="s">
        <v>2520</v>
      </c>
      <c r="N168">
        <f>+VLOOKUP(A168,[4]Trabajo!$A$1:$C$65536,3,0)</f>
        <v>72203630</v>
      </c>
      <c r="O168">
        <v>1129532618</v>
      </c>
    </row>
    <row r="169" spans="1:16" hidden="1" x14ac:dyDescent="0.35">
      <c r="A169">
        <v>1048324757</v>
      </c>
      <c r="B169" t="s">
        <v>2401</v>
      </c>
      <c r="C169">
        <v>1</v>
      </c>
      <c r="D169" t="s">
        <v>2198</v>
      </c>
      <c r="E169" s="10">
        <v>43832</v>
      </c>
      <c r="F169" t="s">
        <v>34</v>
      </c>
      <c r="G169" t="e">
        <f>+VLOOKUP(A169,Listado!B:E,15,0)</f>
        <v>#REF!</v>
      </c>
      <c r="H169" s="96">
        <v>2600000</v>
      </c>
      <c r="I169">
        <v>1692</v>
      </c>
      <c r="J169" t="e">
        <f>+VLOOKUP(I169,Listado!D:E,2,0)</f>
        <v>#N/A</v>
      </c>
      <c r="K169" t="s">
        <v>2402</v>
      </c>
      <c r="L169" t="str">
        <f>+VLOOKUP(A169,[4]Trabajo!$A$1:$D$65536,2,0)</f>
        <v>CO0225-00</v>
      </c>
      <c r="M169" t="s">
        <v>2520</v>
      </c>
      <c r="N169">
        <f>+VLOOKUP(A169,[4]Trabajo!$A$1:$C$65536,3,0)</f>
        <v>1129532618</v>
      </c>
      <c r="O169">
        <v>1140855399</v>
      </c>
    </row>
    <row r="170" spans="1:16" hidden="1" x14ac:dyDescent="0.35">
      <c r="A170">
        <v>22734643</v>
      </c>
      <c r="B170" t="s">
        <v>2424</v>
      </c>
      <c r="C170">
        <v>1</v>
      </c>
      <c r="D170" t="s">
        <v>2198</v>
      </c>
      <c r="E170" s="10">
        <v>44208</v>
      </c>
      <c r="F170" t="s">
        <v>34</v>
      </c>
      <c r="G170" t="e">
        <f>+VLOOKUP(A170,Listado!B:E,15,0)</f>
        <v>#REF!</v>
      </c>
      <c r="H170" s="96">
        <v>13426200</v>
      </c>
      <c r="I170">
        <v>1693</v>
      </c>
      <c r="J170" t="e">
        <f>+VLOOKUP(I170,Listado!D:E,2,0)</f>
        <v>#N/A</v>
      </c>
      <c r="K170" t="s">
        <v>2425</v>
      </c>
      <c r="L170" t="str">
        <f>+VLOOKUP(A170,[4]Trabajo!$A$1:$D$65536,2,0)</f>
        <v>CO0258-00</v>
      </c>
      <c r="M170" t="s">
        <v>2519</v>
      </c>
      <c r="N170">
        <f>+VLOOKUP(A170,[4]Trabajo!$A$1:$C$65536,3,0)</f>
        <v>17342935</v>
      </c>
      <c r="O170">
        <v>9694234</v>
      </c>
      <c r="P170">
        <v>1140826797</v>
      </c>
    </row>
    <row r="171" spans="1:16" hidden="1" x14ac:dyDescent="0.35">
      <c r="A171">
        <v>72199572</v>
      </c>
      <c r="B171" t="s">
        <v>2227</v>
      </c>
      <c r="C171">
        <v>1</v>
      </c>
      <c r="D171" t="s">
        <v>2198</v>
      </c>
      <c r="E171" s="10">
        <v>41030</v>
      </c>
      <c r="F171" t="s">
        <v>34</v>
      </c>
      <c r="G171" t="e">
        <f>+VLOOKUP(A171,Listado!B:E,15,0)</f>
        <v>#REF!</v>
      </c>
      <c r="H171" s="96">
        <v>2255600</v>
      </c>
      <c r="I171">
        <v>1693</v>
      </c>
      <c r="J171" t="e">
        <f>+VLOOKUP(I171,Listado!D:E,2,0)</f>
        <v>#N/A</v>
      </c>
      <c r="K171" t="s">
        <v>2228</v>
      </c>
      <c r="L171" t="str">
        <f>+VLOOKUP(A171,[4]Trabajo!$A$1:$D$65536,2,0)</f>
        <v>CO0032-00</v>
      </c>
      <c r="M171" t="s">
        <v>2518</v>
      </c>
      <c r="N171">
        <f>+VLOOKUP(A171,[4]Trabajo!$A$1:$C$65536,3,0)</f>
        <v>1047222606</v>
      </c>
    </row>
    <row r="172" spans="1:16" hidden="1" x14ac:dyDescent="0.35">
      <c r="A172">
        <v>1045726184</v>
      </c>
      <c r="B172" t="s">
        <v>2472</v>
      </c>
      <c r="C172">
        <v>1</v>
      </c>
      <c r="D172" t="s">
        <v>2198</v>
      </c>
      <c r="E172" s="10">
        <v>44986</v>
      </c>
      <c r="F172" t="s">
        <v>34</v>
      </c>
      <c r="G172" t="e">
        <f>+VLOOKUP(A172,Listado!B:E,15,0)</f>
        <v>#REF!</v>
      </c>
      <c r="H172" s="96">
        <v>3500000</v>
      </c>
      <c r="I172">
        <v>1693</v>
      </c>
      <c r="J172" t="e">
        <f>+VLOOKUP(I172,Listado!D:E,2,0)</f>
        <v>#N/A</v>
      </c>
      <c r="K172" t="s">
        <v>2473</v>
      </c>
      <c r="L172" t="str">
        <f>+VLOOKUP(A172,[4]Trabajo!$A$1:$D$65536,2,0)</f>
        <v>CO0354-00</v>
      </c>
      <c r="M172" t="s">
        <v>2520</v>
      </c>
      <c r="N172">
        <f>+VLOOKUP(A172,[4]Trabajo!$A$1:$C$65536,3,0)</f>
        <v>22734643</v>
      </c>
      <c r="O172">
        <v>1047222606</v>
      </c>
    </row>
    <row r="173" spans="1:16" hidden="1" x14ac:dyDescent="0.35">
      <c r="A173">
        <v>1047222606</v>
      </c>
      <c r="B173" t="s">
        <v>2546</v>
      </c>
      <c r="C173">
        <v>1</v>
      </c>
      <c r="D173" t="s">
        <v>2198</v>
      </c>
      <c r="E173" s="10">
        <v>44893</v>
      </c>
      <c r="F173" t="s">
        <v>34</v>
      </c>
      <c r="G173" t="e">
        <f>+VLOOKUP(A173,Listado!B:E,15,0)</f>
        <v>#N/A</v>
      </c>
      <c r="H173" s="96">
        <v>3500000</v>
      </c>
      <c r="I173">
        <v>1693</v>
      </c>
      <c r="J173" t="e">
        <f>+VLOOKUP(I173,Listado!D:E,2,0)</f>
        <v>#N/A</v>
      </c>
      <c r="K173" t="s">
        <v>2547</v>
      </c>
      <c r="L173" t="str">
        <f>+VLOOKUP(A173,[4]Trabajo!$A$1:$D$65536,2,0)</f>
        <v>CO0335-00</v>
      </c>
      <c r="M173" t="s">
        <v>2519</v>
      </c>
      <c r="N173">
        <f>+VLOOKUP(A173,[4]Trabajo!$A$1:$C$65536,3,0)</f>
        <v>22734643</v>
      </c>
      <c r="O173">
        <v>1140826797</v>
      </c>
      <c r="P173">
        <v>72199572</v>
      </c>
    </row>
    <row r="174" spans="1:16" hidden="1" x14ac:dyDescent="0.35">
      <c r="A174">
        <v>72045393</v>
      </c>
      <c r="B174" t="s">
        <v>431</v>
      </c>
      <c r="C174">
        <v>1</v>
      </c>
      <c r="D174" t="s">
        <v>2198</v>
      </c>
      <c r="E174" s="10">
        <v>40725</v>
      </c>
      <c r="F174" t="s">
        <v>34</v>
      </c>
      <c r="G174" t="e">
        <f>+VLOOKUP(A174,Listado!B:E,15,0)</f>
        <v>#REF!</v>
      </c>
      <c r="H174" s="96">
        <v>2255600</v>
      </c>
      <c r="I174">
        <v>1693</v>
      </c>
      <c r="J174" t="e">
        <f>+VLOOKUP(I174,Listado!D:E,2,0)</f>
        <v>#N/A</v>
      </c>
      <c r="K174" t="s">
        <v>2316</v>
      </c>
      <c r="L174" t="str">
        <f>+VLOOKUP(A174,[4]Trabajo!$A$1:$D$65536,2,0)</f>
        <v>CO0125-00</v>
      </c>
      <c r="M174" t="s">
        <v>2518</v>
      </c>
      <c r="N174">
        <f>+VLOOKUP(A174,[4]Trabajo!$A$1:$C$65536,3,0)</f>
        <v>22734643</v>
      </c>
    </row>
    <row r="175" spans="1:16" hidden="1" x14ac:dyDescent="0.35">
      <c r="A175">
        <v>78698370</v>
      </c>
      <c r="B175" t="s">
        <v>626</v>
      </c>
      <c r="C175">
        <v>1</v>
      </c>
      <c r="D175" t="s">
        <v>2198</v>
      </c>
      <c r="E175" s="10">
        <v>40725</v>
      </c>
      <c r="F175" t="s">
        <v>34</v>
      </c>
      <c r="G175" t="e">
        <f>+VLOOKUP(A175,Listado!B:E,15,0)</f>
        <v>#REF!</v>
      </c>
      <c r="H175" s="96">
        <v>8098800</v>
      </c>
      <c r="I175">
        <v>1693</v>
      </c>
      <c r="J175" t="e">
        <f>+VLOOKUP(I175,Listado!D:E,2,0)</f>
        <v>#N/A</v>
      </c>
      <c r="K175" t="s">
        <v>2376</v>
      </c>
      <c r="L175" t="str">
        <f>+VLOOKUP(A175,[4]Trabajo!$A$1:$D$65536,2,0)</f>
        <v>CO0200-00</v>
      </c>
      <c r="M175" t="s">
        <v>2520</v>
      </c>
      <c r="N175">
        <f>+VLOOKUP(A175,[4]Trabajo!$A$1:$C$65536,3,0)</f>
        <v>22734643</v>
      </c>
      <c r="O175">
        <v>1045726184</v>
      </c>
    </row>
    <row r="176" spans="1:16" hidden="1" x14ac:dyDescent="0.35">
      <c r="A176">
        <v>1140826797</v>
      </c>
      <c r="B176" t="s">
        <v>2449</v>
      </c>
      <c r="C176">
        <v>1</v>
      </c>
      <c r="D176" t="s">
        <v>2198</v>
      </c>
      <c r="E176" s="10">
        <v>44683</v>
      </c>
      <c r="F176" t="s">
        <v>34</v>
      </c>
      <c r="G176" t="e">
        <f>+VLOOKUP(A176,Listado!B:E,15,0)</f>
        <v>#REF!</v>
      </c>
      <c r="H176" s="96">
        <v>3500000</v>
      </c>
      <c r="I176">
        <v>1693</v>
      </c>
      <c r="J176" t="e">
        <f>+VLOOKUP(I176,Listado!D:E,2,0)</f>
        <v>#N/A</v>
      </c>
      <c r="K176" t="s">
        <v>2450</v>
      </c>
      <c r="L176" t="str">
        <f>+VLOOKUP(A176,[4]Trabajo!$A$1:$D$65536,2,0)</f>
        <v>CO0312-00</v>
      </c>
      <c r="M176" t="s">
        <v>2520</v>
      </c>
      <c r="N176">
        <f>+VLOOKUP(A176,[4]Trabajo!$A$1:$C$65536,3,0)</f>
        <v>22734643</v>
      </c>
      <c r="O176">
        <v>78698370</v>
      </c>
    </row>
    <row r="177" spans="1:16" hidden="1" x14ac:dyDescent="0.35">
      <c r="A177">
        <v>16280800</v>
      </c>
      <c r="B177" t="s">
        <v>2202</v>
      </c>
      <c r="C177">
        <v>1</v>
      </c>
      <c r="D177" t="s">
        <v>2198</v>
      </c>
      <c r="E177" s="10">
        <v>41944</v>
      </c>
      <c r="F177" t="s">
        <v>34</v>
      </c>
      <c r="G177" t="e">
        <f>+VLOOKUP(A177,Listado!B:E,15,0)</f>
        <v>#REF!</v>
      </c>
      <c r="H177" s="96">
        <v>1628300</v>
      </c>
      <c r="I177">
        <v>1624</v>
      </c>
      <c r="J177" t="e">
        <f>+VLOOKUP(I177,Listado!D:E,2,0)</f>
        <v>#N/A</v>
      </c>
      <c r="K177" t="s">
        <v>2203</v>
      </c>
      <c r="L177" t="str">
        <f>+VLOOKUP(A177,[4]Trabajo!$A$1:$D$65536,2,0)</f>
        <v>CO0003-00</v>
      </c>
      <c r="M177" t="s">
        <v>2518</v>
      </c>
      <c r="N177">
        <f>+VLOOKUP(A177,[4]Trabajo!$A$1:$C$65536,3,0)</f>
        <v>6240341</v>
      </c>
    </row>
    <row r="178" spans="1:16" hidden="1" x14ac:dyDescent="0.35">
      <c r="A178">
        <v>1113516654</v>
      </c>
      <c r="B178" t="s">
        <v>1124</v>
      </c>
      <c r="C178">
        <v>1</v>
      </c>
      <c r="D178" t="s">
        <v>2198</v>
      </c>
      <c r="E178" s="10">
        <v>44900</v>
      </c>
      <c r="F178" t="s">
        <v>34</v>
      </c>
      <c r="G178" t="e">
        <f>+VLOOKUP(A178,Listado!B:E,15,0)</f>
        <v>#REF!</v>
      </c>
      <c r="H178" s="96">
        <v>1763800</v>
      </c>
      <c r="I178">
        <v>1624</v>
      </c>
      <c r="J178" t="e">
        <f>+VLOOKUP(I178,Listado!D:E,2,0)</f>
        <v>#N/A</v>
      </c>
      <c r="K178" t="s">
        <v>2462</v>
      </c>
      <c r="L178" t="str">
        <f>+VLOOKUP(A178,[4]Trabajo!$A$1:$D$65536,2,0)</f>
        <v>CO0340-00</v>
      </c>
      <c r="M178" t="s">
        <v>2518</v>
      </c>
      <c r="N178">
        <f>+VLOOKUP(A178,[4]Trabajo!$A$1:$C$65536,3,0)</f>
        <v>6240341</v>
      </c>
    </row>
    <row r="179" spans="1:16" hidden="1" x14ac:dyDescent="0.35">
      <c r="A179">
        <v>1114883174</v>
      </c>
      <c r="B179" t="s">
        <v>1186</v>
      </c>
      <c r="C179">
        <v>1</v>
      </c>
      <c r="D179" t="s">
        <v>2198</v>
      </c>
      <c r="E179" s="10">
        <v>44900</v>
      </c>
      <c r="F179" t="s">
        <v>34</v>
      </c>
      <c r="G179" t="e">
        <f>+VLOOKUP(A179,Listado!B:E,15,0)</f>
        <v>#REF!</v>
      </c>
      <c r="H179" s="96">
        <v>1628300</v>
      </c>
      <c r="I179">
        <v>1624</v>
      </c>
      <c r="J179" t="e">
        <f>+VLOOKUP(I179,Listado!D:E,2,0)</f>
        <v>#N/A</v>
      </c>
      <c r="K179" t="s">
        <v>2461</v>
      </c>
      <c r="L179" t="str">
        <f>+VLOOKUP(A179,[4]Trabajo!$A$1:$D$65536,2,0)</f>
        <v>CO0339-00</v>
      </c>
      <c r="M179" t="s">
        <v>2518</v>
      </c>
      <c r="N179">
        <f>+VLOOKUP(A179,[4]Trabajo!$A$1:$C$65536,3,0)</f>
        <v>6240341</v>
      </c>
    </row>
    <row r="180" spans="1:16" hidden="1" x14ac:dyDescent="0.35">
      <c r="A180">
        <v>46457798</v>
      </c>
      <c r="B180" t="s">
        <v>2194</v>
      </c>
      <c r="C180">
        <v>1</v>
      </c>
      <c r="D180" t="s">
        <v>2198</v>
      </c>
      <c r="E180" s="10">
        <v>45276</v>
      </c>
      <c r="F180" t="s">
        <v>34</v>
      </c>
      <c r="G180" t="e">
        <f>+VLOOKUP(A180,Listado!B:E,15,0)</f>
        <v>#N/A</v>
      </c>
      <c r="H180" s="96">
        <v>3460900</v>
      </c>
      <c r="I180">
        <v>1624</v>
      </c>
      <c r="J180" t="e">
        <f>+VLOOKUP(I180,Listado!D:E,2,0)</f>
        <v>#N/A</v>
      </c>
      <c r="K180" t="s">
        <v>2495</v>
      </c>
      <c r="L180" t="str">
        <f>+VLOOKUP(A180,[4]Trabajo!$A$1:$D$65536,2,0)</f>
        <v>CO0392-00</v>
      </c>
      <c r="M180" t="s">
        <v>2519</v>
      </c>
      <c r="N180">
        <f>+VLOOKUP(A180,[4]Trabajo!$A$1:$C$65536,3,0)</f>
        <v>6240341</v>
      </c>
      <c r="O180">
        <v>1002970416</v>
      </c>
      <c r="P180">
        <v>1113631697</v>
      </c>
    </row>
    <row r="181" spans="1:16" hidden="1" x14ac:dyDescent="0.35">
      <c r="A181">
        <v>1113660395</v>
      </c>
      <c r="B181" t="s">
        <v>2464</v>
      </c>
      <c r="C181">
        <v>1</v>
      </c>
      <c r="D181" t="s">
        <v>2198</v>
      </c>
      <c r="E181" s="10">
        <v>44918</v>
      </c>
      <c r="F181" t="s">
        <v>34</v>
      </c>
      <c r="G181" t="e">
        <f>+VLOOKUP(A181,Listado!B:E,15,0)</f>
        <v>#REF!</v>
      </c>
      <c r="H181" s="96">
        <v>1763800</v>
      </c>
      <c r="I181">
        <v>1624</v>
      </c>
      <c r="J181" t="e">
        <f>+VLOOKUP(I181,Listado!D:E,2,0)</f>
        <v>#N/A</v>
      </c>
      <c r="K181" t="s">
        <v>2465</v>
      </c>
      <c r="L181" t="str">
        <f>+VLOOKUP(A181,[4]Trabajo!$A$1:$D$65536,2,0)</f>
        <v>CO0344-00</v>
      </c>
      <c r="M181" t="s">
        <v>2518</v>
      </c>
      <c r="N181">
        <f>+VLOOKUP(A181,[4]Trabajo!$A$1:$C$65536,3,0)</f>
        <v>6240341</v>
      </c>
    </row>
    <row r="182" spans="1:16" hidden="1" x14ac:dyDescent="0.35">
      <c r="A182">
        <v>1113521654</v>
      </c>
      <c r="B182" t="s">
        <v>1309</v>
      </c>
      <c r="C182">
        <v>1</v>
      </c>
      <c r="D182" t="s">
        <v>2198</v>
      </c>
      <c r="E182" s="10">
        <v>44532</v>
      </c>
      <c r="F182" t="s">
        <v>34</v>
      </c>
      <c r="G182" t="e">
        <f>+VLOOKUP(A182,Listado!B:E,15,0)</f>
        <v>#REF!</v>
      </c>
      <c r="H182" s="96">
        <v>1763800</v>
      </c>
      <c r="I182">
        <v>1624</v>
      </c>
      <c r="J182" t="e">
        <f>+VLOOKUP(I182,Listado!D:E,2,0)</f>
        <v>#N/A</v>
      </c>
      <c r="K182" t="s">
        <v>2443</v>
      </c>
      <c r="L182" t="str">
        <f>+VLOOKUP(A182,[4]Trabajo!$A$1:$D$65536,2,0)</f>
        <v>CO0292-00</v>
      </c>
      <c r="M182" t="s">
        <v>2518</v>
      </c>
      <c r="N182">
        <f>+VLOOKUP(A182,[4]Trabajo!$A$1:$C$65536,3,0)</f>
        <v>6240341</v>
      </c>
    </row>
    <row r="183" spans="1:16" hidden="1" x14ac:dyDescent="0.35">
      <c r="A183">
        <v>1112222284</v>
      </c>
      <c r="B183" t="s">
        <v>2408</v>
      </c>
      <c r="C183">
        <v>1</v>
      </c>
      <c r="D183" t="s">
        <v>2198</v>
      </c>
      <c r="E183" s="10">
        <v>43891</v>
      </c>
      <c r="F183" t="s">
        <v>34</v>
      </c>
      <c r="G183" t="e">
        <f>+VLOOKUP(A183,Listado!B:E,15,0)</f>
        <v>#REF!</v>
      </c>
      <c r="H183" s="96">
        <v>1763800</v>
      </c>
      <c r="I183">
        <v>1624</v>
      </c>
      <c r="J183" t="e">
        <f>+VLOOKUP(I183,Listado!D:E,2,0)</f>
        <v>#N/A</v>
      </c>
      <c r="K183" t="s">
        <v>2409</v>
      </c>
      <c r="L183" t="str">
        <f>+VLOOKUP(A183,[4]Trabajo!$A$1:$D$65536,2,0)</f>
        <v>CO0242-00</v>
      </c>
      <c r="M183" t="s">
        <v>2518</v>
      </c>
      <c r="N183">
        <f>+VLOOKUP(A183,[4]Trabajo!$A$1:$C$65536,3,0)</f>
        <v>6240341</v>
      </c>
    </row>
    <row r="184" spans="1:16" hidden="1" x14ac:dyDescent="0.35">
      <c r="A184">
        <v>1002970416</v>
      </c>
      <c r="B184" t="s">
        <v>2480</v>
      </c>
      <c r="C184">
        <v>1</v>
      </c>
      <c r="D184" t="s">
        <v>2198</v>
      </c>
      <c r="E184" s="10">
        <v>45124</v>
      </c>
      <c r="F184" t="s">
        <v>34</v>
      </c>
      <c r="G184" t="e">
        <f>+VLOOKUP(A184,Listado!B:E,15,0)</f>
        <v>#REF!</v>
      </c>
      <c r="H184" s="96">
        <v>3000000</v>
      </c>
      <c r="I184">
        <v>1624</v>
      </c>
      <c r="J184" t="e">
        <f>+VLOOKUP(I184,Listado!D:E,2,0)</f>
        <v>#N/A</v>
      </c>
      <c r="K184" t="s">
        <v>2481</v>
      </c>
      <c r="L184" t="str">
        <f>+VLOOKUP(A184,[4]Trabajo!$A$1:$D$65536,2,0)</f>
        <v>CO0368-00</v>
      </c>
      <c r="M184" t="s">
        <v>2520</v>
      </c>
      <c r="N184">
        <f>+VLOOKUP(A184,[4]Trabajo!$A$1:$C$65536,3,0)</f>
        <v>6240341</v>
      </c>
      <c r="O184">
        <v>1114888948</v>
      </c>
    </row>
    <row r="185" spans="1:16" hidden="1" x14ac:dyDescent="0.35">
      <c r="A185">
        <v>1112220752</v>
      </c>
      <c r="B185" t="s">
        <v>2410</v>
      </c>
      <c r="C185">
        <v>1</v>
      </c>
      <c r="D185" t="s">
        <v>2198</v>
      </c>
      <c r="E185" s="10">
        <v>43891</v>
      </c>
      <c r="F185" t="s">
        <v>34</v>
      </c>
      <c r="G185" t="e">
        <f>+VLOOKUP(A185,Listado!B:E,15,0)</f>
        <v>#REF!</v>
      </c>
      <c r="H185" s="96">
        <v>1628300</v>
      </c>
      <c r="I185">
        <v>1624</v>
      </c>
      <c r="J185" t="e">
        <f>+VLOOKUP(I185,Listado!D:E,2,0)</f>
        <v>#N/A</v>
      </c>
      <c r="K185" t="s">
        <v>2411</v>
      </c>
      <c r="L185" t="str">
        <f>+VLOOKUP(A185,[4]Trabajo!$A$1:$D$65536,2,0)</f>
        <v>CO0243-00</v>
      </c>
      <c r="M185" t="s">
        <v>2518</v>
      </c>
      <c r="N185">
        <f>+VLOOKUP(A185,[4]Trabajo!$A$1:$C$65536,3,0)</f>
        <v>6240341</v>
      </c>
    </row>
    <row r="186" spans="1:16" hidden="1" x14ac:dyDescent="0.35">
      <c r="A186">
        <v>6240341</v>
      </c>
      <c r="B186" t="s">
        <v>332</v>
      </c>
      <c r="C186">
        <v>1</v>
      </c>
      <c r="D186" t="s">
        <v>2198</v>
      </c>
      <c r="E186" s="10">
        <v>39182</v>
      </c>
      <c r="F186" t="s">
        <v>34</v>
      </c>
      <c r="G186" t="e">
        <f>+VLOOKUP(A186,Listado!B:E,15,0)</f>
        <v>#REF!</v>
      </c>
      <c r="H186" s="96">
        <v>9889900</v>
      </c>
      <c r="I186">
        <v>1624</v>
      </c>
      <c r="J186" t="e">
        <f>+VLOOKUP(I186,Listado!D:E,2,0)</f>
        <v>#N/A</v>
      </c>
      <c r="K186" t="s">
        <v>2279</v>
      </c>
      <c r="L186" t="str">
        <f>+VLOOKUP(A186,[4]Trabajo!$A$1:$D$65536,2,0)</f>
        <v>CO0088-00</v>
      </c>
      <c r="M186" t="s">
        <v>2519</v>
      </c>
      <c r="N186">
        <f>+VLOOKUP(A186,[4]Trabajo!$A$1:$C$65536,3,0)</f>
        <v>17342935</v>
      </c>
      <c r="O186" s="106">
        <v>72203630</v>
      </c>
      <c r="P186">
        <v>1114888948</v>
      </c>
    </row>
    <row r="187" spans="1:16" hidden="1" x14ac:dyDescent="0.35">
      <c r="A187">
        <v>1113512178</v>
      </c>
      <c r="B187" t="s">
        <v>1390</v>
      </c>
      <c r="C187">
        <v>1</v>
      </c>
      <c r="D187" t="s">
        <v>2198</v>
      </c>
      <c r="E187" s="10">
        <v>44900</v>
      </c>
      <c r="F187" t="s">
        <v>34</v>
      </c>
      <c r="G187" t="e">
        <f>+VLOOKUP(A187,Listado!B:E,15,0)</f>
        <v>#REF!</v>
      </c>
      <c r="H187" s="96">
        <v>1763800</v>
      </c>
      <c r="I187">
        <v>1624</v>
      </c>
      <c r="J187" t="e">
        <f>+VLOOKUP(I187,Listado!D:E,2,0)</f>
        <v>#N/A</v>
      </c>
      <c r="K187" t="s">
        <v>2463</v>
      </c>
      <c r="L187" t="str">
        <f>+VLOOKUP(A187,[4]Trabajo!$A$1:$D$65536,2,0)</f>
        <v>CO0341-00</v>
      </c>
      <c r="M187" t="s">
        <v>2518</v>
      </c>
      <c r="N187">
        <f>+VLOOKUP(A187,[4]Trabajo!$A$1:$C$65536,3,0)</f>
        <v>6240341</v>
      </c>
    </row>
    <row r="188" spans="1:16" hidden="1" x14ac:dyDescent="0.35">
      <c r="A188">
        <v>1113631697</v>
      </c>
      <c r="B188" t="s">
        <v>361</v>
      </c>
      <c r="C188">
        <v>1</v>
      </c>
      <c r="D188" t="s">
        <v>2198</v>
      </c>
      <c r="E188" s="10">
        <v>41579</v>
      </c>
      <c r="F188" t="s">
        <v>34</v>
      </c>
      <c r="G188" t="e">
        <f>+VLOOKUP(A188,Listado!B:E,15,0)</f>
        <v>#N/A</v>
      </c>
      <c r="H188" s="96">
        <v>1763800</v>
      </c>
      <c r="I188">
        <v>1624</v>
      </c>
      <c r="J188" t="e">
        <f>+VLOOKUP(I188,Listado!D:E,2,0)</f>
        <v>#N/A</v>
      </c>
      <c r="K188" t="s">
        <v>2287</v>
      </c>
      <c r="L188" t="str">
        <f>+VLOOKUP(A188,[4]Trabajo!$A$1:$D$65536,2,0)</f>
        <v>CO0098-00</v>
      </c>
      <c r="M188" t="s">
        <v>2518</v>
      </c>
      <c r="N188">
        <f>+VLOOKUP(A188,[4]Trabajo!$A$1:$C$65536,3,0)</f>
        <v>6240341</v>
      </c>
    </row>
    <row r="189" spans="1:16" hidden="1" x14ac:dyDescent="0.35">
      <c r="A189">
        <v>6405928</v>
      </c>
      <c r="B189" t="s">
        <v>2548</v>
      </c>
      <c r="C189">
        <v>1</v>
      </c>
      <c r="D189" t="s">
        <v>2198</v>
      </c>
      <c r="E189" s="10">
        <v>44900</v>
      </c>
      <c r="F189" t="s">
        <v>34</v>
      </c>
      <c r="G189" t="e">
        <f>+VLOOKUP(A189,Listado!B:E,15,0)</f>
        <v>#N/A</v>
      </c>
      <c r="H189" s="96">
        <v>1763800</v>
      </c>
      <c r="I189">
        <v>1624</v>
      </c>
      <c r="J189" t="e">
        <f>+VLOOKUP(I189,Listado!D:E,2,0)</f>
        <v>#N/A</v>
      </c>
      <c r="K189" t="s">
        <v>2549</v>
      </c>
      <c r="L189" t="str">
        <f>+VLOOKUP(A189,[4]Trabajo!$A$1:$D$65536,2,0)</f>
        <v>CO0336-00</v>
      </c>
      <c r="M189" t="s">
        <v>2518</v>
      </c>
      <c r="N189">
        <f>+VLOOKUP(A189,[4]Trabajo!$A$1:$C$65536,3,0)</f>
        <v>6240341</v>
      </c>
    </row>
    <row r="190" spans="1:16" hidden="1" x14ac:dyDescent="0.35">
      <c r="A190">
        <v>1113527904</v>
      </c>
      <c r="B190" t="s">
        <v>1546</v>
      </c>
      <c r="C190">
        <v>1</v>
      </c>
      <c r="D190" t="s">
        <v>2198</v>
      </c>
      <c r="E190" s="10">
        <v>45188</v>
      </c>
      <c r="F190" t="s">
        <v>34</v>
      </c>
      <c r="G190" t="e">
        <f>+VLOOKUP(A190,Listado!B:E,15,0)</f>
        <v>#REF!</v>
      </c>
      <c r="H190" s="96">
        <v>1628300</v>
      </c>
      <c r="I190">
        <v>1624</v>
      </c>
      <c r="J190" t="e">
        <f>+VLOOKUP(I190,Listado!D:E,2,0)</f>
        <v>#N/A</v>
      </c>
      <c r="K190" t="s">
        <v>2487</v>
      </c>
      <c r="L190" t="str">
        <f>+VLOOKUP(A190,[4]Trabajo!$A$1:$D$65536,2,0)</f>
        <v>CO0380-00</v>
      </c>
      <c r="M190" t="s">
        <v>2518</v>
      </c>
      <c r="N190">
        <f>+VLOOKUP(A190,[4]Trabajo!$A$1:$C$65536,3,0)</f>
        <v>6240341</v>
      </c>
    </row>
    <row r="191" spans="1:16" hidden="1" x14ac:dyDescent="0.35">
      <c r="A191">
        <v>16890102</v>
      </c>
      <c r="B191" t="s">
        <v>945</v>
      </c>
      <c r="C191">
        <v>1</v>
      </c>
      <c r="D191" t="s">
        <v>2198</v>
      </c>
      <c r="E191" s="10">
        <v>43648</v>
      </c>
      <c r="F191" t="s">
        <v>34</v>
      </c>
      <c r="G191" t="e">
        <f>+VLOOKUP(A191,Listado!B:E,15,0)</f>
        <v>#N/A</v>
      </c>
      <c r="H191" s="96">
        <v>1763800</v>
      </c>
      <c r="I191">
        <v>1624</v>
      </c>
      <c r="J191" t="e">
        <f>+VLOOKUP(I191,Listado!D:E,2,0)</f>
        <v>#N/A</v>
      </c>
      <c r="K191" t="s">
        <v>2352</v>
      </c>
      <c r="L191" t="str">
        <f>+VLOOKUP(A191,[4]Trabajo!$A$1:$D$65536,2,0)</f>
        <v>CO0161-00</v>
      </c>
      <c r="M191" t="s">
        <v>2518</v>
      </c>
      <c r="N191">
        <f>+VLOOKUP(A191,[4]Trabajo!$A$1:$C$65536,3,0)</f>
        <v>6240341</v>
      </c>
    </row>
    <row r="192" spans="1:16" hidden="1" x14ac:dyDescent="0.35">
      <c r="A192">
        <v>1113536818</v>
      </c>
      <c r="B192" t="s">
        <v>2459</v>
      </c>
      <c r="C192">
        <v>1</v>
      </c>
      <c r="D192" t="s">
        <v>2198</v>
      </c>
      <c r="E192" s="10">
        <v>44900</v>
      </c>
      <c r="F192" t="s">
        <v>34</v>
      </c>
      <c r="G192" t="e">
        <f>+VLOOKUP(A192,Listado!B:E,15,0)</f>
        <v>#REF!</v>
      </c>
      <c r="H192" s="96">
        <v>1763800</v>
      </c>
      <c r="I192">
        <v>1624</v>
      </c>
      <c r="J192" t="e">
        <f>+VLOOKUP(I192,Listado!D:E,2,0)</f>
        <v>#N/A</v>
      </c>
      <c r="K192" t="s">
        <v>2460</v>
      </c>
      <c r="L192" t="str">
        <f>+VLOOKUP(A192,[4]Trabajo!$A$1:$D$65536,2,0)</f>
        <v>CO0338-00</v>
      </c>
      <c r="M192" t="s">
        <v>2518</v>
      </c>
      <c r="N192">
        <f>+VLOOKUP(A192,[4]Trabajo!$A$1:$C$65536,3,0)</f>
        <v>6240341</v>
      </c>
    </row>
    <row r="193" spans="1:17" hidden="1" x14ac:dyDescent="0.35">
      <c r="A193">
        <v>94469902</v>
      </c>
      <c r="B193" t="s">
        <v>2362</v>
      </c>
      <c r="C193">
        <v>1</v>
      </c>
      <c r="D193" t="s">
        <v>2198</v>
      </c>
      <c r="E193" s="10">
        <v>40375</v>
      </c>
      <c r="F193" t="s">
        <v>34</v>
      </c>
      <c r="G193" t="e">
        <f>+VLOOKUP(A193,Listado!B:E,15,0)</f>
        <v>#REF!</v>
      </c>
      <c r="H193" s="96">
        <v>1763800</v>
      </c>
      <c r="I193">
        <v>1624</v>
      </c>
      <c r="J193" t="e">
        <f>+VLOOKUP(I193,Listado!D:E,2,0)</f>
        <v>#N/A</v>
      </c>
      <c r="K193" t="s">
        <v>2363</v>
      </c>
      <c r="L193" t="str">
        <f>+VLOOKUP(A193,[4]Trabajo!$A$1:$D$65536,2,0)</f>
        <v>CO0175-00</v>
      </c>
      <c r="M193" t="s">
        <v>2518</v>
      </c>
      <c r="N193">
        <f>+VLOOKUP(A193,[4]Trabajo!$A$1:$C$65536,3,0)</f>
        <v>6240341</v>
      </c>
    </row>
    <row r="194" spans="1:17" hidden="1" x14ac:dyDescent="0.35">
      <c r="A194">
        <v>1114888948</v>
      </c>
      <c r="B194" t="s">
        <v>2436</v>
      </c>
      <c r="C194">
        <v>1</v>
      </c>
      <c r="D194" t="s">
        <v>2198</v>
      </c>
      <c r="E194" s="10">
        <v>44431</v>
      </c>
      <c r="F194" t="s">
        <v>34</v>
      </c>
      <c r="G194" t="e">
        <f>+VLOOKUP(A194,Listado!B:E,15,0)</f>
        <v>#REF!</v>
      </c>
      <c r="H194" s="96">
        <v>3916600</v>
      </c>
      <c r="I194">
        <v>1624</v>
      </c>
      <c r="J194" t="e">
        <f>+VLOOKUP(I194,Listado!D:E,2,0)</f>
        <v>#N/A</v>
      </c>
      <c r="K194" t="s">
        <v>2437</v>
      </c>
      <c r="L194" t="str">
        <f>+VLOOKUP(A194,[4]Trabajo!$A$1:$D$65536,2,0)</f>
        <v>CO0282-00</v>
      </c>
      <c r="M194" t="s">
        <v>2520</v>
      </c>
      <c r="N194">
        <f>+VLOOKUP(A194,[4]Trabajo!$A$1:$C$65536,3,0)</f>
        <v>6240341</v>
      </c>
      <c r="O194">
        <v>46457798</v>
      </c>
    </row>
    <row r="195" spans="1:17" hidden="1" x14ac:dyDescent="0.35">
      <c r="A195">
        <v>1006362436</v>
      </c>
      <c r="B195" t="s">
        <v>2190</v>
      </c>
      <c r="C195">
        <v>1</v>
      </c>
      <c r="D195" t="s">
        <v>2198</v>
      </c>
      <c r="E195" s="10">
        <v>45261</v>
      </c>
      <c r="F195" t="s">
        <v>34</v>
      </c>
      <c r="G195" t="e">
        <f>+VLOOKUP(A195,Listado!B:E,15,0)</f>
        <v>#N/A</v>
      </c>
      <c r="H195" s="96">
        <v>1300000</v>
      </c>
      <c r="I195">
        <v>1624</v>
      </c>
      <c r="J195" t="e">
        <f>+VLOOKUP(I195,Listado!D:E,2,0)</f>
        <v>#N/A</v>
      </c>
      <c r="K195" t="s">
        <v>2550</v>
      </c>
      <c r="L195" t="str">
        <f>+VLOOKUP(A195,[4]Trabajo!$A$1:$D$65536,2,0)</f>
        <v>CO0390-00</v>
      </c>
      <c r="M195" t="s">
        <v>2518</v>
      </c>
      <c r="N195">
        <f>+VLOOKUP(A195,[4]Trabajo!$A$1:$C$65536,3,0)</f>
        <v>6240341</v>
      </c>
    </row>
    <row r="196" spans="1:17" hidden="1" x14ac:dyDescent="0.35">
      <c r="A196">
        <v>1112222321</v>
      </c>
      <c r="B196" t="s">
        <v>2412</v>
      </c>
      <c r="C196">
        <v>1</v>
      </c>
      <c r="D196" t="s">
        <v>2198</v>
      </c>
      <c r="E196" s="10">
        <v>44013</v>
      </c>
      <c r="F196" t="s">
        <v>34</v>
      </c>
      <c r="G196" t="e">
        <f>+VLOOKUP(A196,Listado!B:E,15,0)</f>
        <v>#N/A</v>
      </c>
      <c r="H196" s="96">
        <v>1763800</v>
      </c>
      <c r="I196">
        <v>1624</v>
      </c>
      <c r="J196" t="e">
        <f>+VLOOKUP(I196,Listado!D:E,2,0)</f>
        <v>#N/A</v>
      </c>
      <c r="K196" t="s">
        <v>2413</v>
      </c>
      <c r="L196" t="str">
        <f>+VLOOKUP(A196,[4]Trabajo!$A$1:$D$65536,2,0)</f>
        <v>CO0247-00</v>
      </c>
      <c r="M196" t="s">
        <v>2518</v>
      </c>
      <c r="N196">
        <f>+VLOOKUP(A196,[4]Trabajo!$A$1:$C$65536,3,0)</f>
        <v>6240341</v>
      </c>
    </row>
    <row r="197" spans="1:17" hidden="1" x14ac:dyDescent="0.35">
      <c r="A197">
        <v>1112218508</v>
      </c>
      <c r="B197" t="s">
        <v>2485</v>
      </c>
      <c r="C197">
        <v>1</v>
      </c>
      <c r="D197" t="s">
        <v>2198</v>
      </c>
      <c r="E197" s="10">
        <v>45188</v>
      </c>
      <c r="F197" t="s">
        <v>34</v>
      </c>
      <c r="G197" t="e">
        <f>+VLOOKUP(A197,Listado!B:E,15,0)</f>
        <v>#REF!</v>
      </c>
      <c r="H197" s="96">
        <v>1628300</v>
      </c>
      <c r="I197">
        <v>1624</v>
      </c>
      <c r="J197" t="e">
        <f>+VLOOKUP(I197,Listado!D:E,2,0)</f>
        <v>#N/A</v>
      </c>
      <c r="K197" t="s">
        <v>2486</v>
      </c>
      <c r="L197" t="str">
        <f>+VLOOKUP(A197,[4]Trabajo!$A$1:$D$65536,2,0)</f>
        <v>CO0379-00</v>
      </c>
      <c r="M197" t="s">
        <v>2518</v>
      </c>
      <c r="N197">
        <f>+VLOOKUP(A197,[4]Trabajo!$A$1:$C$65536,3,0)</f>
        <v>6240341</v>
      </c>
    </row>
    <row r="198" spans="1:17" hidden="1" x14ac:dyDescent="0.35">
      <c r="A198">
        <v>73376944</v>
      </c>
      <c r="B198" t="s">
        <v>2350</v>
      </c>
      <c r="C198">
        <v>3</v>
      </c>
      <c r="D198" t="s">
        <v>2198</v>
      </c>
      <c r="E198" s="10">
        <v>44854</v>
      </c>
      <c r="F198" t="s">
        <v>34</v>
      </c>
      <c r="G198" t="e">
        <f>+VLOOKUP(A198,Listado!B:E,15,0)</f>
        <v>#REF!</v>
      </c>
      <c r="H198" s="96">
        <v>2290600</v>
      </c>
      <c r="I198">
        <v>1629</v>
      </c>
      <c r="J198" t="e">
        <f>+VLOOKUP(I198,Listado!D:E,2,0)</f>
        <v>#N/A</v>
      </c>
      <c r="K198" t="s">
        <v>2351</v>
      </c>
      <c r="L198" t="str">
        <f>+VLOOKUP(A198,[4]Trabajo!$A$1:$D$65536,2,0)</f>
        <v>CO0157-00</v>
      </c>
      <c r="M198" t="s">
        <v>2518</v>
      </c>
      <c r="N198">
        <f>+VLOOKUP(A198,[4]Trabajo!$A$1:$C$65536,3,0)</f>
        <v>1048206369</v>
      </c>
    </row>
    <row r="199" spans="1:17" s="72" customFormat="1" hidden="1" x14ac:dyDescent="0.35">
      <c r="A199" s="72">
        <v>1143470162</v>
      </c>
      <c r="B199" s="72" t="s">
        <v>2452</v>
      </c>
      <c r="C199" s="72">
        <v>2</v>
      </c>
      <c r="D199" s="72" t="s">
        <v>2198</v>
      </c>
      <c r="E199" s="107">
        <v>45133</v>
      </c>
      <c r="F199" s="72" t="s">
        <v>34</v>
      </c>
      <c r="G199" s="72" t="e">
        <f>+VLOOKUP(A199,Listado!B:E,15,0)</f>
        <v>#REF!</v>
      </c>
      <c r="H199" s="108">
        <v>2841300</v>
      </c>
      <c r="I199" s="72">
        <v>1626</v>
      </c>
      <c r="J199" s="72" t="e">
        <f>+VLOOKUP(I199,Listado!D:E,2,0)</f>
        <v>#N/A</v>
      </c>
      <c r="K199" s="72" t="s">
        <v>2453</v>
      </c>
      <c r="L199" s="72" t="str">
        <f>+VLOOKUP(A199,[4]Trabajo!$A$1:$D$65536,2,0)</f>
        <v>CO0316-00</v>
      </c>
      <c r="M199" s="72" t="s">
        <v>2518</v>
      </c>
      <c r="N199" s="109">
        <f>+VLOOKUP(A199,[4]Trabajo!$A$1:$C$65536,3,0)</f>
        <v>1480786164358140</v>
      </c>
    </row>
    <row r="200" spans="1:17" hidden="1" x14ac:dyDescent="0.35">
      <c r="A200">
        <v>73269182</v>
      </c>
      <c r="B200" t="s">
        <v>2348</v>
      </c>
      <c r="C200">
        <v>1</v>
      </c>
      <c r="D200" t="s">
        <v>2198</v>
      </c>
      <c r="E200" s="10">
        <v>40360</v>
      </c>
      <c r="F200" t="s">
        <v>34</v>
      </c>
      <c r="G200" t="e">
        <f>+VLOOKUP(A200,Listado!B:E,15,0)</f>
        <v>#REF!</v>
      </c>
      <c r="H200" s="96">
        <v>2290600</v>
      </c>
      <c r="I200">
        <v>163101</v>
      </c>
      <c r="J200" t="e">
        <f>+VLOOKUP(I200,Listado!D:E,2,0)</f>
        <v>#N/A</v>
      </c>
      <c r="K200" t="s">
        <v>2349</v>
      </c>
      <c r="L200" t="str">
        <f>+VLOOKUP(A200,[4]Trabajo!$A$1:$D$65536,2,0)</f>
        <v>CO0156-00</v>
      </c>
      <c r="M200" t="s">
        <v>2520</v>
      </c>
      <c r="N200">
        <f>+VLOOKUP(A200,[4]Trabajo!$A$1:$C$65536,3,0)</f>
        <v>1010143383</v>
      </c>
      <c r="O200">
        <v>72053455</v>
      </c>
    </row>
    <row r="201" spans="1:17" hidden="1" x14ac:dyDescent="0.35">
      <c r="A201">
        <v>79752570</v>
      </c>
      <c r="B201" t="s">
        <v>619</v>
      </c>
      <c r="C201">
        <v>1</v>
      </c>
      <c r="D201" t="s">
        <v>2198</v>
      </c>
      <c r="E201" s="10">
        <v>41655</v>
      </c>
      <c r="F201" t="s">
        <v>34</v>
      </c>
      <c r="G201" t="e">
        <f>+VLOOKUP(A201,Listado!B:E,15,0)</f>
        <v>#REF!</v>
      </c>
      <c r="H201" s="96">
        <v>2939700</v>
      </c>
      <c r="I201">
        <v>163501</v>
      </c>
      <c r="J201" t="e">
        <f>+VLOOKUP(I201,Listado!D:E,2,0)</f>
        <v>#N/A</v>
      </c>
      <c r="K201" t="s">
        <v>2371</v>
      </c>
      <c r="L201" t="str">
        <f>+VLOOKUP(A201,[4]Trabajo!$A$1:$D$65536,2,0)</f>
        <v>CO0197-00</v>
      </c>
      <c r="M201" t="s">
        <v>2518</v>
      </c>
      <c r="N201" s="109">
        <v>1480786164358140</v>
      </c>
      <c r="Q201" s="20" t="s">
        <v>2551</v>
      </c>
    </row>
    <row r="202" spans="1:17" hidden="1" x14ac:dyDescent="0.35">
      <c r="A202">
        <v>8799715</v>
      </c>
      <c r="B202" t="s">
        <v>2211</v>
      </c>
      <c r="C202">
        <v>1</v>
      </c>
      <c r="D202" t="s">
        <v>2198</v>
      </c>
      <c r="E202" s="10">
        <v>41061</v>
      </c>
      <c r="F202" t="s">
        <v>34</v>
      </c>
      <c r="G202" t="e">
        <f>+VLOOKUP(A202,Listado!B:E,15,0)</f>
        <v>#REF!</v>
      </c>
      <c r="H202" s="96">
        <v>2606400</v>
      </c>
      <c r="I202">
        <v>1639</v>
      </c>
      <c r="J202" t="e">
        <f>+VLOOKUP(I202,Listado!D:E,2,0)</f>
        <v>#N/A</v>
      </c>
      <c r="K202" t="s">
        <v>2212</v>
      </c>
      <c r="L202" t="str">
        <f>+VLOOKUP(A202,[4]Trabajo!$A$1:$D$65536,2,0)</f>
        <v>CO0014-00</v>
      </c>
      <c r="M202" t="s">
        <v>2518</v>
      </c>
      <c r="N202">
        <v>1121334652</v>
      </c>
    </row>
    <row r="203" spans="1:17" hidden="1" x14ac:dyDescent="0.35">
      <c r="A203">
        <v>1121334652</v>
      </c>
      <c r="B203" t="s">
        <v>2213</v>
      </c>
      <c r="C203">
        <v>2</v>
      </c>
      <c r="D203" t="s">
        <v>2198</v>
      </c>
      <c r="E203" s="10">
        <v>43420</v>
      </c>
      <c r="F203" t="s">
        <v>34</v>
      </c>
      <c r="G203" t="e">
        <f>+VLOOKUP(A203,Listado!B:E,15,0)</f>
        <v>#REF!</v>
      </c>
      <c r="H203" s="96">
        <v>3460900</v>
      </c>
      <c r="I203">
        <v>1639</v>
      </c>
      <c r="J203" t="e">
        <f>+VLOOKUP(I203,Listado!D:E,2,0)</f>
        <v>#N/A</v>
      </c>
      <c r="K203" t="s">
        <v>2214</v>
      </c>
      <c r="L203" t="str">
        <f>+VLOOKUP(A203,[4]Trabajo!$A$1:$D$65536,2,0)</f>
        <v>CO0016-00</v>
      </c>
      <c r="M203" t="s">
        <v>2519</v>
      </c>
      <c r="N203">
        <f>+VLOOKUP(A203,[4]Trabajo!$A$1:$C$65536,3,0)</f>
        <v>1048206369</v>
      </c>
      <c r="O203">
        <v>36574021</v>
      </c>
      <c r="P203">
        <v>1064111875</v>
      </c>
    </row>
    <row r="204" spans="1:17" hidden="1" x14ac:dyDescent="0.35">
      <c r="A204">
        <v>8791845</v>
      </c>
      <c r="B204" t="s">
        <v>2244</v>
      </c>
      <c r="C204">
        <v>2</v>
      </c>
      <c r="D204" t="s">
        <v>2198</v>
      </c>
      <c r="E204" s="10">
        <v>44725</v>
      </c>
      <c r="F204" t="s">
        <v>34</v>
      </c>
      <c r="G204" t="e">
        <f>+VLOOKUP(A204,Listado!B:E,15,0)</f>
        <v>#REF!</v>
      </c>
      <c r="H204" s="96">
        <v>2255600</v>
      </c>
      <c r="I204">
        <v>1639</v>
      </c>
      <c r="J204" t="e">
        <f>+VLOOKUP(I204,Listado!D:E,2,0)</f>
        <v>#N/A</v>
      </c>
      <c r="K204" t="s">
        <v>2245</v>
      </c>
      <c r="L204" t="str">
        <f>+VLOOKUP(A204,[4]Trabajo!$A$1:$D$65536,2,0)</f>
        <v>CO0044-00</v>
      </c>
      <c r="M204" t="s">
        <v>2518</v>
      </c>
      <c r="N204">
        <v>1121334652</v>
      </c>
    </row>
    <row r="205" spans="1:17" hidden="1" x14ac:dyDescent="0.35">
      <c r="A205">
        <v>77191463</v>
      </c>
      <c r="B205" t="s">
        <v>2247</v>
      </c>
      <c r="C205">
        <v>4</v>
      </c>
      <c r="D205" t="s">
        <v>2198</v>
      </c>
      <c r="E205" s="10">
        <v>44936</v>
      </c>
      <c r="F205" t="s">
        <v>34</v>
      </c>
      <c r="G205" t="e">
        <f>+VLOOKUP(A205,Listado!B:E,15,0)</f>
        <v>#REF!</v>
      </c>
      <c r="H205" s="96">
        <v>1984600</v>
      </c>
      <c r="I205">
        <v>1639</v>
      </c>
      <c r="J205" t="e">
        <f>+VLOOKUP(I205,Listado!D:E,2,0)</f>
        <v>#N/A</v>
      </c>
      <c r="K205" t="s">
        <v>2248</v>
      </c>
      <c r="L205" t="str">
        <f>+VLOOKUP(A205,[4]Trabajo!$A$1:$D$65536,2,0)</f>
        <v>CO0046-00</v>
      </c>
      <c r="M205" t="s">
        <v>2518</v>
      </c>
      <c r="N205">
        <v>1121334652</v>
      </c>
    </row>
    <row r="206" spans="1:17" hidden="1" x14ac:dyDescent="0.35">
      <c r="A206">
        <v>1064106963</v>
      </c>
      <c r="B206" t="s">
        <v>226</v>
      </c>
      <c r="C206">
        <v>3</v>
      </c>
      <c r="D206" t="s">
        <v>2198</v>
      </c>
      <c r="E206" s="10">
        <v>44942</v>
      </c>
      <c r="F206" t="s">
        <v>34</v>
      </c>
      <c r="G206" t="e">
        <f>+VLOOKUP(A206,Listado!B:E,15,0)</f>
        <v>#REF!</v>
      </c>
      <c r="H206" s="96">
        <v>1984600</v>
      </c>
      <c r="I206">
        <v>1639</v>
      </c>
      <c r="J206" t="e">
        <f>+VLOOKUP(I206,Listado!D:E,2,0)</f>
        <v>#N/A</v>
      </c>
      <c r="K206" t="s">
        <v>2468</v>
      </c>
      <c r="L206" t="str">
        <f>+VLOOKUP(A206,[4]Trabajo!$A$1:$D$65536,2,0)</f>
        <v>CO0347-00</v>
      </c>
      <c r="M206" t="s">
        <v>2518</v>
      </c>
      <c r="N206">
        <v>1121334652</v>
      </c>
    </row>
    <row r="207" spans="1:17" hidden="1" x14ac:dyDescent="0.35">
      <c r="A207">
        <v>1001398527</v>
      </c>
      <c r="B207" t="s">
        <v>1419</v>
      </c>
      <c r="C207">
        <v>1</v>
      </c>
      <c r="D207" t="s">
        <v>2198</v>
      </c>
      <c r="E207" s="10">
        <v>45246</v>
      </c>
      <c r="F207" t="s">
        <v>34</v>
      </c>
      <c r="G207" t="e">
        <f>+VLOOKUP(A207,Listado!B:E,15,0)</f>
        <v>#REF!</v>
      </c>
      <c r="H207" s="96">
        <v>1650000</v>
      </c>
      <c r="I207">
        <v>1639</v>
      </c>
      <c r="J207" t="e">
        <f>+VLOOKUP(I207,Listado!D:E,2,0)</f>
        <v>#N/A</v>
      </c>
      <c r="K207" t="s">
        <v>2490</v>
      </c>
      <c r="L207" t="str">
        <f>+VLOOKUP(A207,[4]Trabajo!$A$1:$D$65536,2,0)</f>
        <v>CO0386-00</v>
      </c>
      <c r="M207" t="s">
        <v>2518</v>
      </c>
      <c r="N207">
        <f>+VLOOKUP(A207,[4]Trabajo!$A$1:$C$65536,3,0)</f>
        <v>1048206369</v>
      </c>
    </row>
    <row r="208" spans="1:17" hidden="1" x14ac:dyDescent="0.35">
      <c r="A208">
        <v>36574021</v>
      </c>
      <c r="B208" t="s">
        <v>2303</v>
      </c>
      <c r="C208">
        <v>2</v>
      </c>
      <c r="D208" t="s">
        <v>2198</v>
      </c>
      <c r="E208" s="10">
        <v>41655</v>
      </c>
      <c r="F208" t="s">
        <v>34</v>
      </c>
      <c r="G208" t="e">
        <f>+VLOOKUP(A208,Listado!B:E,15,0)</f>
        <v>#REF!</v>
      </c>
      <c r="H208" s="96">
        <v>3460900</v>
      </c>
      <c r="I208">
        <v>1639</v>
      </c>
      <c r="J208" t="e">
        <f>+VLOOKUP(I208,Listado!D:E,2,0)</f>
        <v>#N/A</v>
      </c>
      <c r="K208" t="s">
        <v>2304</v>
      </c>
      <c r="L208" t="str">
        <f>+VLOOKUP(A208,[4]Trabajo!$A$1:$D$65536,2,0)</f>
        <v>CO0115-00</v>
      </c>
      <c r="M208" t="s">
        <v>2520</v>
      </c>
      <c r="N208">
        <f>+VLOOKUP(A208,[4]Trabajo!$A$1:$C$65536,3,0)</f>
        <v>1048206369</v>
      </c>
      <c r="O208">
        <v>1121334652</v>
      </c>
    </row>
    <row r="209" spans="1:14" hidden="1" x14ac:dyDescent="0.35">
      <c r="A209">
        <v>1064111875</v>
      </c>
      <c r="B209" t="s">
        <v>2319</v>
      </c>
      <c r="C209">
        <v>2</v>
      </c>
      <c r="D209" t="s">
        <v>2198</v>
      </c>
      <c r="E209" s="10">
        <v>44440</v>
      </c>
      <c r="F209" t="s">
        <v>34</v>
      </c>
      <c r="G209" t="e">
        <f>+VLOOKUP(A209,Listado!B:E,15,0)</f>
        <v>#REF!</v>
      </c>
      <c r="H209" s="96">
        <v>2290500</v>
      </c>
      <c r="I209">
        <v>1639</v>
      </c>
      <c r="J209" t="e">
        <f>+VLOOKUP(I209,Listado!D:E,2,0)</f>
        <v>#N/A</v>
      </c>
      <c r="K209" t="s">
        <v>2320</v>
      </c>
      <c r="L209" t="str">
        <f>+VLOOKUP(A209,[4]Trabajo!$A$1:$D$65536,2,0)</f>
        <v>CO0130-00</v>
      </c>
      <c r="M209" t="s">
        <v>2518</v>
      </c>
      <c r="N209">
        <v>1121334652</v>
      </c>
    </row>
    <row r="210" spans="1:14" hidden="1" x14ac:dyDescent="0.35">
      <c r="A210">
        <v>12523307</v>
      </c>
      <c r="B210" t="s">
        <v>2321</v>
      </c>
      <c r="C210">
        <v>3</v>
      </c>
      <c r="D210" t="s">
        <v>2198</v>
      </c>
      <c r="E210" s="10">
        <v>44474</v>
      </c>
      <c r="F210" t="s">
        <v>34</v>
      </c>
      <c r="G210" t="e">
        <f>+VLOOKUP(A210,Listado!B:E,15,0)</f>
        <v>#REF!</v>
      </c>
      <c r="H210" s="96">
        <v>1984500</v>
      </c>
      <c r="I210">
        <v>1639</v>
      </c>
      <c r="J210" t="e">
        <f>+VLOOKUP(I210,Listado!D:E,2,0)</f>
        <v>#N/A</v>
      </c>
      <c r="K210" t="s">
        <v>2322</v>
      </c>
      <c r="L210" t="str">
        <f>+VLOOKUP(A210,[4]Trabajo!$A$1:$D$65536,2,0)</f>
        <v>CO0132-00</v>
      </c>
      <c r="M210" t="s">
        <v>2518</v>
      </c>
      <c r="N210">
        <v>1121334652</v>
      </c>
    </row>
    <row r="211" spans="1:14" hidden="1" x14ac:dyDescent="0.35">
      <c r="A211">
        <v>8571112</v>
      </c>
      <c r="B211" t="s">
        <v>2327</v>
      </c>
      <c r="C211">
        <v>2</v>
      </c>
      <c r="D211" t="s">
        <v>2198</v>
      </c>
      <c r="E211" s="10">
        <v>44440</v>
      </c>
      <c r="F211" t="s">
        <v>34</v>
      </c>
      <c r="G211" t="e">
        <f>+VLOOKUP(A211,Listado!B:E,15,0)</f>
        <v>#REF!</v>
      </c>
      <c r="H211" s="96">
        <v>2606400</v>
      </c>
      <c r="I211">
        <v>1639</v>
      </c>
      <c r="J211" t="e">
        <f>+VLOOKUP(I211,Listado!D:E,2,0)</f>
        <v>#N/A</v>
      </c>
      <c r="K211" t="s">
        <v>2328</v>
      </c>
      <c r="L211" t="str">
        <f>+VLOOKUP(A211,[4]Trabajo!$A$1:$D$65536,2,0)</f>
        <v>CO0136-00</v>
      </c>
      <c r="M211" t="s">
        <v>2518</v>
      </c>
      <c r="N211">
        <v>1121334652</v>
      </c>
    </row>
    <row r="212" spans="1:14" hidden="1" x14ac:dyDescent="0.35">
      <c r="A212">
        <v>1193554179</v>
      </c>
      <c r="B212" t="s">
        <v>2552</v>
      </c>
      <c r="C212">
        <v>1</v>
      </c>
      <c r="D212" t="s">
        <v>2198</v>
      </c>
      <c r="E212" s="10">
        <v>45152</v>
      </c>
      <c r="F212">
        <v>20240213</v>
      </c>
      <c r="G212" t="e">
        <f>+VLOOKUP(A212,Listado!B:E,15,0)</f>
        <v>#N/A</v>
      </c>
      <c r="H212" s="96">
        <v>1300000</v>
      </c>
      <c r="I212">
        <v>1639</v>
      </c>
      <c r="J212" t="e">
        <f>+VLOOKUP(I212,Listado!D:E,2,0)</f>
        <v>#N/A</v>
      </c>
      <c r="K212" t="s">
        <v>2553</v>
      </c>
      <c r="L212" t="str">
        <f>+VLOOKUP(A212,[4]Trabajo!$A$1:$D$65536,2,0)</f>
        <v>CO0371-00</v>
      </c>
      <c r="M212" t="s">
        <v>2518</v>
      </c>
      <c r="N212">
        <v>1121334652</v>
      </c>
    </row>
    <row r="213" spans="1:14" hidden="1" x14ac:dyDescent="0.35">
      <c r="A213">
        <v>1063280082</v>
      </c>
      <c r="B213" t="s">
        <v>478</v>
      </c>
      <c r="C213">
        <v>1</v>
      </c>
      <c r="D213" t="s">
        <v>2198</v>
      </c>
      <c r="E213" s="10">
        <v>43389</v>
      </c>
      <c r="F213" t="s">
        <v>34</v>
      </c>
      <c r="G213" t="e">
        <f>+VLOOKUP(A213,Listado!B:E,15,0)</f>
        <v>#N/A</v>
      </c>
      <c r="H213" s="96">
        <v>2290600</v>
      </c>
      <c r="I213">
        <v>1639</v>
      </c>
      <c r="J213" t="e">
        <f>+VLOOKUP(I213,Listado!D:E,2,0)</f>
        <v>#N/A</v>
      </c>
      <c r="K213" t="s">
        <v>2334</v>
      </c>
      <c r="L213" t="str">
        <f>+VLOOKUP(A213,[4]Trabajo!$A$1:$D$65536,2,0)</f>
        <v>CO0143-00</v>
      </c>
      <c r="M213" t="s">
        <v>2518</v>
      </c>
      <c r="N213">
        <v>1121334652</v>
      </c>
    </row>
    <row r="214" spans="1:14" hidden="1" x14ac:dyDescent="0.35">
      <c r="A214">
        <v>17977262</v>
      </c>
      <c r="B214" t="s">
        <v>1574</v>
      </c>
      <c r="C214">
        <v>2</v>
      </c>
      <c r="D214" t="s">
        <v>2198</v>
      </c>
      <c r="E214" s="10">
        <v>45188</v>
      </c>
      <c r="F214" t="s">
        <v>34</v>
      </c>
      <c r="G214" t="e">
        <f>+VLOOKUP(A214,Listado!B:E,15,0)</f>
        <v>#REF!</v>
      </c>
      <c r="H214" s="96">
        <v>2606400</v>
      </c>
      <c r="I214">
        <v>1639</v>
      </c>
      <c r="J214" t="e">
        <f>+VLOOKUP(I214,Listado!D:E,2,0)</f>
        <v>#N/A</v>
      </c>
      <c r="K214" t="s">
        <v>2488</v>
      </c>
      <c r="L214" t="str">
        <f>+VLOOKUP(A214,[4]Trabajo!$A$1:$D$65536,2,0)</f>
        <v>CO0382-00</v>
      </c>
      <c r="M214" t="s">
        <v>2518</v>
      </c>
      <c r="N214">
        <v>1121334652</v>
      </c>
    </row>
    <row r="215" spans="1:14" hidden="1" x14ac:dyDescent="0.35">
      <c r="A215">
        <v>1064120425</v>
      </c>
      <c r="B215" t="s">
        <v>1600</v>
      </c>
      <c r="C215">
        <v>2</v>
      </c>
      <c r="D215" t="s">
        <v>2198</v>
      </c>
      <c r="E215" s="10">
        <v>44697</v>
      </c>
      <c r="F215" t="s">
        <v>34</v>
      </c>
      <c r="G215" t="e">
        <f>+VLOOKUP(A215,Listado!B:E,15,0)</f>
        <v>#REF!</v>
      </c>
      <c r="H215" s="96">
        <v>1984500</v>
      </c>
      <c r="I215">
        <v>1639</v>
      </c>
      <c r="J215" t="e">
        <f>+VLOOKUP(I215,Listado!D:E,2,0)</f>
        <v>#N/A</v>
      </c>
      <c r="K215" t="s">
        <v>2451</v>
      </c>
      <c r="L215" t="str">
        <f>+VLOOKUP(A215,[4]Trabajo!$A$1:$D$65536,2,0)</f>
        <v>CO0313-00</v>
      </c>
      <c r="M215" t="s">
        <v>2518</v>
      </c>
      <c r="N215">
        <v>1121334652</v>
      </c>
    </row>
    <row r="216" spans="1:14" hidden="1" x14ac:dyDescent="0.35">
      <c r="A216">
        <v>1064109944</v>
      </c>
      <c r="B216" t="s">
        <v>668</v>
      </c>
      <c r="C216">
        <v>2</v>
      </c>
      <c r="D216" t="s">
        <v>2198</v>
      </c>
      <c r="E216" s="10">
        <v>44737</v>
      </c>
      <c r="F216" t="s">
        <v>34</v>
      </c>
      <c r="G216" t="e">
        <f>+VLOOKUP(A216,Listado!B:E,15,0)</f>
        <v>#N/A</v>
      </c>
      <c r="H216" s="96">
        <v>1984500</v>
      </c>
      <c r="I216">
        <v>1639</v>
      </c>
      <c r="J216" t="e">
        <f>+VLOOKUP(I216,Listado!D:E,2,0)</f>
        <v>#N/A</v>
      </c>
      <c r="K216" t="s">
        <v>2396</v>
      </c>
      <c r="L216" t="str">
        <f>+VLOOKUP(A216,[4]Trabajo!$A$1:$D$65536,2,0)</f>
        <v>CO0216-00</v>
      </c>
      <c r="M216" t="s">
        <v>2518</v>
      </c>
      <c r="N216">
        <v>1121334652</v>
      </c>
    </row>
    <row r="217" spans="1:14" hidden="1" x14ac:dyDescent="0.35">
      <c r="A217">
        <v>1035283426</v>
      </c>
      <c r="B217" t="s">
        <v>1799</v>
      </c>
      <c r="C217">
        <v>1</v>
      </c>
      <c r="D217" t="s">
        <v>2198</v>
      </c>
      <c r="E217" s="10">
        <v>45246</v>
      </c>
      <c r="F217" t="s">
        <v>34</v>
      </c>
      <c r="G217" t="e">
        <f>+VLOOKUP(A217,Listado!B:E,15,0)</f>
        <v>#REF!</v>
      </c>
      <c r="H217" s="96">
        <v>1650000</v>
      </c>
      <c r="I217">
        <v>1639</v>
      </c>
      <c r="J217" t="e">
        <f>+VLOOKUP(I217,Listado!D:E,2,0)</f>
        <v>#N/A</v>
      </c>
      <c r="K217" t="s">
        <v>2489</v>
      </c>
      <c r="L217" t="str">
        <f>+VLOOKUP(A217,[4]Trabajo!$A$1:$D$65536,2,0)</f>
        <v>CO0385-00</v>
      </c>
      <c r="M217" t="s">
        <v>2518</v>
      </c>
      <c r="N217">
        <v>1121334652</v>
      </c>
    </row>
    <row r="234" spans="7:8" x14ac:dyDescent="0.35">
      <c r="G234" t="s">
        <v>2519</v>
      </c>
      <c r="H234" t="s">
        <v>2554</v>
      </c>
    </row>
    <row r="235" spans="7:8" x14ac:dyDescent="0.35">
      <c r="G235" t="s">
        <v>2518</v>
      </c>
      <c r="H235" t="s">
        <v>2555</v>
      </c>
    </row>
    <row r="236" spans="7:8" x14ac:dyDescent="0.35">
      <c r="G236" t="s">
        <v>2520</v>
      </c>
      <c r="H236" t="s">
        <v>2556</v>
      </c>
    </row>
    <row r="237" spans="7:8" x14ac:dyDescent="0.35">
      <c r="G237" t="s">
        <v>2529</v>
      </c>
      <c r="H237" t="s">
        <v>2557</v>
      </c>
    </row>
    <row r="243" spans="1:14" x14ac:dyDescent="0.35">
      <c r="A243">
        <v>17958337</v>
      </c>
      <c r="B243" t="s">
        <v>470</v>
      </c>
      <c r="C243">
        <v>2</v>
      </c>
      <c r="D243" t="s">
        <v>2198</v>
      </c>
      <c r="E243" s="10">
        <v>45293</v>
      </c>
      <c r="F243" t="s">
        <v>34</v>
      </c>
      <c r="G243" t="s">
        <v>105</v>
      </c>
      <c r="H243" s="96">
        <v>2960000</v>
      </c>
      <c r="I243">
        <v>1634</v>
      </c>
      <c r="J243" t="e">
        <f>+VLOOKUP(I243,Listado!D:E,2,0)</f>
        <v>#N/A</v>
      </c>
      <c r="K243" t="s">
        <v>2331</v>
      </c>
      <c r="L243" t="e">
        <f>+VLOOKUP(A243,[4]Trabajo!$A$1:$D$65536,2,0)</f>
        <v>#N/A</v>
      </c>
      <c r="M243" t="s">
        <v>2518</v>
      </c>
      <c r="N243" t="e">
        <f>+VLOOKUP(A243,[4]Trabajo!$A$1:$C$65536,3,0)</f>
        <v>#N/A</v>
      </c>
    </row>
    <row r="244" spans="1:14" x14ac:dyDescent="0.35">
      <c r="A244">
        <v>1003123884</v>
      </c>
      <c r="B244" t="s">
        <v>2497</v>
      </c>
      <c r="C244">
        <v>1</v>
      </c>
      <c r="D244" t="s">
        <v>2198</v>
      </c>
      <c r="E244" s="10">
        <v>45308</v>
      </c>
      <c r="F244">
        <v>20240716</v>
      </c>
      <c r="G244" t="s">
        <v>42</v>
      </c>
      <c r="H244" s="96">
        <v>1300000</v>
      </c>
      <c r="I244">
        <v>1634</v>
      </c>
      <c r="J244" t="e">
        <f>+VLOOKUP(I244,Listado!D:E,2,0)</f>
        <v>#N/A</v>
      </c>
      <c r="K244" t="s">
        <v>2498</v>
      </c>
      <c r="L244" t="e">
        <f>+VLOOKUP(A244,[4]Trabajo!$A$1:$D$65536,2,0)</f>
        <v>#N/A</v>
      </c>
      <c r="M244" t="s">
        <v>2518</v>
      </c>
      <c r="N244" t="e">
        <f>+VLOOKUP(A244,[4]Trabajo!$A$1:$C$65536,3,0)</f>
        <v>#N/A</v>
      </c>
    </row>
    <row r="245" spans="1:14" x14ac:dyDescent="0.35">
      <c r="A245">
        <v>1004806911</v>
      </c>
      <c r="B245" t="s">
        <v>2500</v>
      </c>
      <c r="C245">
        <v>1</v>
      </c>
      <c r="D245" t="s">
        <v>2198</v>
      </c>
      <c r="E245" s="10">
        <v>45317</v>
      </c>
      <c r="F245">
        <v>20240725</v>
      </c>
      <c r="G245" t="s">
        <v>42</v>
      </c>
      <c r="H245" s="96">
        <v>1300000</v>
      </c>
      <c r="I245">
        <v>1634</v>
      </c>
      <c r="J245" t="e">
        <f>+VLOOKUP(I245,Listado!D:E,2,0)</f>
        <v>#N/A</v>
      </c>
      <c r="K245" t="s">
        <v>2501</v>
      </c>
      <c r="L245" t="e">
        <f>+VLOOKUP(A245,[4]Trabajo!$A$1:$D$65536,2,0)</f>
        <v>#N/A</v>
      </c>
      <c r="M245" t="s">
        <v>2518</v>
      </c>
      <c r="N245" t="e">
        <f>+VLOOKUP(A245,[4]Trabajo!$A$1:$C$65536,3,0)</f>
        <v>#N/A</v>
      </c>
    </row>
  </sheetData>
  <autoFilter ref="A4:U217" xr:uid="{1D557D45-0BA9-4122-800B-CB9F82139BD0}">
    <filterColumn colId="6">
      <filters>
        <filter val="SUPERVISOR DE PROYECTO"/>
      </filters>
    </filterColumn>
    <filterColumn colId="9">
      <filters>
        <filter val="DRUMMOND"/>
      </filters>
    </filterColumn>
  </autoFilter>
  <sortState xmlns:xlrd2="http://schemas.microsoft.com/office/spreadsheetml/2017/richdata2" ref="A5:K217">
    <sortCondition sortBy="cellColor" ref="J5:J217" dxfId="12"/>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638CF5B1EFBA48BDA93FE222EAE6F5" ma:contentTypeVersion="13" ma:contentTypeDescription="Create a new document." ma:contentTypeScope="" ma:versionID="6acedb20ed9b51d17fe2dd9478e775aa">
  <xsd:schema xmlns:xsd="http://www.w3.org/2001/XMLSchema" xmlns:xs="http://www.w3.org/2001/XMLSchema" xmlns:p="http://schemas.microsoft.com/office/2006/metadata/properties" xmlns:ns1="http://schemas.microsoft.com/sharepoint/v3" xmlns:ns3="2da30f46-2b71-4b3c-b376-8d35c75c3f4c" xmlns:ns4="8826a7f4-500b-42bc-984f-4d0bdc145408" targetNamespace="http://schemas.microsoft.com/office/2006/metadata/properties" ma:root="true" ma:fieldsID="6be46d03adb7f7a537243c5594ee30a1" ns1:_="" ns3:_="" ns4:_="">
    <xsd:import namespace="http://schemas.microsoft.com/sharepoint/v3"/>
    <xsd:import namespace="2da30f46-2b71-4b3c-b376-8d35c75c3f4c"/>
    <xsd:import namespace="8826a7f4-500b-42bc-984f-4d0bdc14540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DateTaken" minOccurs="0"/>
                <xsd:element ref="ns4:MediaServiceLocation" minOccurs="0"/>
                <xsd:element ref="ns4:MediaServiceEventHashCode" minOccurs="0"/>
                <xsd:element ref="ns4:MediaServiceGenerationTime"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da30f46-2b71-4b3c-b376-8d35c75c3f4c"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826a7f4-500b-42bc-984f-4d0bdc145408"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MediaServiceLocation" ma:internalName="MediaServiceLocatio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97D4B78F-6863-4E45-A965-D07432772C47}">
  <ds:schemaRefs>
    <ds:schemaRef ds:uri="http://schemas.microsoft.com/sharepoint/v3/contenttype/forms"/>
  </ds:schemaRefs>
</ds:datastoreItem>
</file>

<file path=customXml/itemProps2.xml><?xml version="1.0" encoding="utf-8"?>
<ds:datastoreItem xmlns:ds="http://schemas.openxmlformats.org/officeDocument/2006/customXml" ds:itemID="{78728A33-617D-4D84-A93E-587E73E7EC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da30f46-2b71-4b3c-b376-8d35c75c3f4c"/>
    <ds:schemaRef ds:uri="8826a7f4-500b-42bc-984f-4d0bdc14540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C17027C-E9CE-4A21-9ACA-D2DF6CB33328}">
  <ds:schemaRefs>
    <ds:schemaRef ds:uri="http://purl.org/dc/dcmitype/"/>
    <ds:schemaRef ds:uri="http://schemas.microsoft.com/office/2006/documentManagement/types"/>
    <ds:schemaRef ds:uri="http://purl.org/dc/elements/1.1/"/>
    <ds:schemaRef ds:uri="http://schemas.openxmlformats.org/package/2006/metadata/core-properties"/>
    <ds:schemaRef ds:uri="http://purl.org/dc/terms/"/>
    <ds:schemaRef ds:uri="http://www.w3.org/XML/1998/namespace"/>
    <ds:schemaRef ds:uri="http://schemas.microsoft.com/office/infopath/2007/PartnerControls"/>
    <ds:schemaRef ds:uri="8826a7f4-500b-42bc-984f-4d0bdc145408"/>
    <ds:schemaRef ds:uri="2da30f46-2b71-4b3c-b376-8d35c75c3f4c"/>
    <ds:schemaRef ds:uri="http://schemas.microsoft.com/sharepoint/v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Hoja1</vt:lpstr>
      <vt:lpstr>ACTIVOS KAL TIRE 2018</vt:lpstr>
      <vt:lpstr>ACTIVOS KAL TIRE 2019</vt:lpstr>
      <vt:lpstr>Listado</vt:lpstr>
      <vt:lpstr>Distribución</vt:lpstr>
      <vt:lpstr>ACTIVOS KAL TIRE_2024</vt:lpstr>
      <vt:lpstr>ACTIVOS KAL TIRE 2021_ppto</vt:lpstr>
      <vt:lpstr>Evaludos y Evaludores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Nomina</dc:creator>
  <cp:keywords/>
  <dc:description/>
  <cp:lastModifiedBy>Marin, Maria</cp:lastModifiedBy>
  <cp:revision/>
  <dcterms:created xsi:type="dcterms:W3CDTF">2014-12-18T22:02:09Z</dcterms:created>
  <dcterms:modified xsi:type="dcterms:W3CDTF">2025-02-14T21:23:37Z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0x01010055638CF5B1EFBA48BDA93FE222EAE6F5</vt:lpwstr>
  </property>
  <property fmtid="{D5CDD505-2E9C-101B-9397-08002B2CF9AE}" pid="3" name="Workbook id">
    <vt:lpwstr>3c05614b-cb17-4bec-a26f-e171c45f71e9</vt:lpwstr>
  </property>
  <property fmtid="{D5CDD505-2E9C-101B-9397-08002B2CF9AE}" pid="4" name="Workbook type">
    <vt:lpwstr>Custom</vt:lpwstr>
  </property>
  <property fmtid="{D5CDD505-2E9C-101B-9397-08002B2CF9AE}" pid="5" name="Workbook version">
    <vt:lpwstr>Custom</vt:lpwstr>
  </property>
</Properties>
</file>